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5480" windowHeight="8145" activeTab="4"/>
  </bookViews>
  <sheets>
    <sheet name="AK" sheetId="1" r:id="rId1"/>
    <sheet name="CA" sheetId="2" r:id="rId2"/>
    <sheet name="HI" sheetId="3" r:id="rId3"/>
    <sheet name="ID" sheetId="4" r:id="rId4"/>
    <sheet name="MT" sheetId="5" r:id="rId5"/>
    <sheet name="NV" sheetId="6" r:id="rId6"/>
    <sheet name="OR" sheetId="7" r:id="rId7"/>
    <sheet name="PC" sheetId="8" r:id="rId8"/>
    <sheet name="WA" sheetId="9" r:id="rId9"/>
    <sheet name="WY" sheetId="10" r:id="rId10"/>
    <sheet name="Pacific West Rollup " sheetId="11" r:id="rId11"/>
  </sheets>
  <definedNames>
    <definedName name="_xlnm.Print_Area" localSheetId="0">'AK'!$A$1:$Z$36</definedName>
    <definedName name="_xlnm.Print_Area" localSheetId="1">'CA'!$A$1:$Z$47</definedName>
    <definedName name="_xlnm.Print_Area" localSheetId="2">'HI'!$A$1:$Z$32</definedName>
    <definedName name="_xlnm.Print_Area" localSheetId="3">'ID'!$A$1:$Z$34</definedName>
    <definedName name="_xlnm.Print_Area" localSheetId="4">'MT'!$A$1:$Z$39</definedName>
    <definedName name="_xlnm.Print_Area" localSheetId="5">'NV'!$A$1:$Z$33</definedName>
    <definedName name="_xlnm.Print_Area" localSheetId="6">'OR'!$A$1:$Z$42</definedName>
    <definedName name="_xlnm.Print_Area" localSheetId="7">'PC'!$A$1:$Z$33</definedName>
    <definedName name="_xlnm.Print_Area" localSheetId="8">'WA'!$A$1:$Z$45</definedName>
    <definedName name="_xlnm.Print_Area" localSheetId="9">'WY'!$A$1:$Z$36</definedName>
  </definedNames>
  <calcPr fullCalcOnLoad="1"/>
</workbook>
</file>

<file path=xl/sharedStrings.xml><?xml version="1.0" encoding="utf-8"?>
<sst xmlns="http://schemas.openxmlformats.org/spreadsheetml/2006/main" count="949" uniqueCount="140">
  <si>
    <t>Pacific West</t>
  </si>
  <si>
    <t xml:space="preserve"> </t>
  </si>
  <si>
    <t>Chapter Name</t>
  </si>
  <si>
    <t>Grand Total</t>
  </si>
  <si>
    <t>State</t>
  </si>
  <si>
    <t xml:space="preserve">  SHRM Members in Chapters</t>
  </si>
  <si>
    <t xml:space="preserve">  SHRM Members At-large</t>
  </si>
  <si>
    <t xml:space="preserve">  SHRM Members in State</t>
  </si>
  <si>
    <t>% Growth</t>
  </si>
  <si>
    <t>negative</t>
  </si>
  <si>
    <t xml:space="preserve">  </t>
  </si>
  <si>
    <t>Star/SuperStar Designation for Month</t>
  </si>
  <si>
    <t>SHRM Members in Chapters</t>
  </si>
  <si>
    <t>SHRM Members At-Large</t>
  </si>
  <si>
    <t>SHRM Members in State</t>
  </si>
  <si>
    <t>SHRM MEMBERSHIP ROLLUP REPORT</t>
  </si>
  <si>
    <t>3% goal</t>
  </si>
  <si>
    <t>% chg</t>
  </si>
  <si>
    <t>Alaska</t>
  </si>
  <si>
    <t>Anchorage SHRM</t>
  </si>
  <si>
    <t>Northern Alaska Chapter</t>
  </si>
  <si>
    <t>Mat-Su Valley</t>
  </si>
  <si>
    <t>California</t>
  </si>
  <si>
    <t>Hawaii</t>
  </si>
  <si>
    <t>Idaho</t>
  </si>
  <si>
    <t>Montana</t>
  </si>
  <si>
    <t>Nevada</t>
  </si>
  <si>
    <t>Oregon</t>
  </si>
  <si>
    <t>Pacific Council</t>
  </si>
  <si>
    <t>Washington</t>
  </si>
  <si>
    <t>Wyoming</t>
  </si>
  <si>
    <t>PIHRA</t>
  </si>
  <si>
    <t>NCHRA</t>
  </si>
  <si>
    <t>Sacramento Area HRA</t>
  </si>
  <si>
    <t>San Diego SHRM</t>
  </si>
  <si>
    <t>San Joaquin HR Assn.</t>
  </si>
  <si>
    <t>Central Coast HR Assn.</t>
  </si>
  <si>
    <t>Sierra HR Assn.</t>
  </si>
  <si>
    <t>SHRM of Tulare /Kings County</t>
  </si>
  <si>
    <t>Northstate SHRM</t>
  </si>
  <si>
    <t>Inland Empire</t>
  </si>
  <si>
    <t>Imperial Valley</t>
  </si>
  <si>
    <t>Southeast Idaho Chapter</t>
  </si>
  <si>
    <t>HR Assn of Treasure Valley</t>
  </si>
  <si>
    <t>Snake River Chapter SHRM</t>
  </si>
  <si>
    <t>Big Sky Chapter of SHRM</t>
  </si>
  <si>
    <t>Helena Chapter SHRM</t>
  </si>
  <si>
    <t>Yellowstone Valley SHRM</t>
  </si>
  <si>
    <t>Great Falls Chapter</t>
  </si>
  <si>
    <t>Continental Divide Chapter</t>
  </si>
  <si>
    <t>Gallatin Valley Chapter</t>
  </si>
  <si>
    <t>Flathead Valley Chapter</t>
  </si>
  <si>
    <t>Southern Nevada HR Assn.</t>
  </si>
  <si>
    <t>Northern Nevada HR Assn.</t>
  </si>
  <si>
    <t>Portland HRMA</t>
  </si>
  <si>
    <t>Salem Chapter</t>
  </si>
  <si>
    <t>Lane County HR Assn.</t>
  </si>
  <si>
    <t>Mid-Willamette Chapter</t>
  </si>
  <si>
    <t>Rogue Valley Chapter</t>
  </si>
  <si>
    <t>Central Oregon Chapter</t>
  </si>
  <si>
    <t xml:space="preserve">Columbia Gorge Chapter </t>
  </si>
  <si>
    <t xml:space="preserve">Klamath Basin Chapter </t>
  </si>
  <si>
    <t>Lower Columbia HRMA</t>
  </si>
  <si>
    <t>Douglas County</t>
  </si>
  <si>
    <t>SHRM Guam</t>
  </si>
  <si>
    <t xml:space="preserve">SHRM-Northern Marianas </t>
  </si>
  <si>
    <t>Columbia Basin Chapter</t>
  </si>
  <si>
    <t>Seattle Chapter</t>
  </si>
  <si>
    <t>Blue Mountain SHRM</t>
  </si>
  <si>
    <t>INSHRM Chapter</t>
  </si>
  <si>
    <t>South Puget Sound Chapter</t>
  </si>
  <si>
    <t xml:space="preserve">Adams &amp; Grant </t>
  </si>
  <si>
    <t xml:space="preserve">Snohomish County </t>
  </si>
  <si>
    <t>Mt. Baker Chapter</t>
  </si>
  <si>
    <t>West Sound HRM Assn.</t>
  </si>
  <si>
    <t>Yakima Valley Chapter</t>
  </si>
  <si>
    <t>Lake Washington HR Assn.</t>
  </si>
  <si>
    <t>South King County Chapter</t>
  </si>
  <si>
    <t>Skagit-Island HRMA</t>
  </si>
  <si>
    <t>Apple Valley HR Assn.</t>
  </si>
  <si>
    <t>SHRM Olympia</t>
  </si>
  <si>
    <t>SMA Seattle</t>
  </si>
  <si>
    <t>Frontier Chapter</t>
  </si>
  <si>
    <t>Energy Capital Chapter</t>
  </si>
  <si>
    <t>Big Horn Mountain Chapter</t>
  </si>
  <si>
    <t>Powder River Basin Assn</t>
  </si>
  <si>
    <t>ALASKA</t>
  </si>
  <si>
    <t>Santa Barbara HRMA</t>
  </si>
  <si>
    <t>Central Valley HRMA</t>
  </si>
  <si>
    <t>Bay Area HR Exec Cncl</t>
  </si>
  <si>
    <t>HR Assn. Of Central CA</t>
  </si>
  <si>
    <t>Kern County  SHRM</t>
  </si>
  <si>
    <t>Star/SuperStar Designation  for Month</t>
  </si>
  <si>
    <t>Lake County Chap of SHRM</t>
  </si>
  <si>
    <t>PW Region</t>
  </si>
  <si>
    <t xml:space="preserve">~ This report represents SHRM members in chapters only, primary designation, NOT total chapter membership.    </t>
  </si>
  <si>
    <t>~ Primary designation notes which chapter members who belong to more than one chapter have designated as their primary chapter.</t>
  </si>
  <si>
    <t>Membership: http://www.shrm.org/Communities/VolunteerResources/ResourcesforChapters/Pages/CHAPRmem.aspx</t>
  </si>
  <si>
    <t>Membership Resources:</t>
  </si>
  <si>
    <t>So CA Wine Country SHRM</t>
  </si>
  <si>
    <t>SMA of So California</t>
  </si>
  <si>
    <t>3%+ SuperStar</t>
  </si>
  <si>
    <t>Southeast Alaska Chapter</t>
  </si>
  <si>
    <t>SHRM MEMBERSHIP REPORT 2012</t>
  </si>
  <si>
    <t>Chapter Number</t>
  </si>
  <si>
    <t>Change from Dec 11</t>
  </si>
  <si>
    <t>% change from Dec 11</t>
  </si>
  <si>
    <t>2012 3% Goal*</t>
  </si>
  <si>
    <t>*Represents 3% growth over Dec 2011 total</t>
  </si>
  <si>
    <t>2012 SHAPE Planning Workbooks available for chapters and state councils on the Volunteer Leader Resource Center at www.shrm.org/communities/volunteerresources/pages/default.aspx.</t>
  </si>
  <si>
    <t>SCORECARD INFORMATION</t>
  </si>
  <si>
    <t>SHAPE</t>
  </si>
  <si>
    <t>Chapter Size</t>
  </si>
  <si>
    <t xml:space="preserve">Total # Mbrs in Chapter </t>
  </si>
  <si>
    <t># LMOs in Chapter</t>
  </si>
  <si>
    <t>2012 Audit Month</t>
  </si>
  <si>
    <t>2011 Excel Award</t>
  </si>
  <si>
    <t>Silver</t>
  </si>
  <si>
    <t>None</t>
  </si>
  <si>
    <t>Gold</t>
  </si>
  <si>
    <t>COLLEGE RELATIONS</t>
  </si>
  <si>
    <t># of Student Chapters</t>
  </si>
  <si>
    <t>0-2.99% Star</t>
  </si>
  <si>
    <t># of Members in SHRM Student Chapters</t>
  </si>
  <si>
    <t># of SHRM Student Members At-Large</t>
  </si>
  <si>
    <t># of Total SHRM Student Members in State</t>
  </si>
  <si>
    <t>Membership Retention at</t>
  </si>
  <si>
    <t>LMOs in State</t>
  </si>
  <si>
    <t>Platinum</t>
  </si>
  <si>
    <t>Bronze</t>
  </si>
  <si>
    <t xml:space="preserve">Chapter Affiliation %age </t>
  </si>
  <si>
    <t xml:space="preserve"># of Multi Members </t>
  </si>
  <si>
    <t>~ Total number of members in chapter is as of last  chapter audit</t>
  </si>
  <si>
    <t xml:space="preserve">   </t>
  </si>
  <si>
    <t>Chg 2012</t>
  </si>
  <si>
    <t>October</t>
  </si>
  <si>
    <t>November</t>
  </si>
  <si>
    <t>SW Washington SHRM</t>
  </si>
  <si>
    <t>December</t>
  </si>
  <si>
    <t>Sacramento Area HRA "390" represents the corrected In-Chapter number of 390 due to a re-audit November/December.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</si>
</sst>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000"/>
    <numFmt numFmtId="166" formatCode="[$-409]mmm\-yy;@"/>
    <numFmt numFmtId="167" formatCode="0.0%"/>
    <numFmt numFmtId="168" formatCode="&quot;$&quot;#,##0"/>
    <numFmt numFmtId="169" formatCode=";;;"/>
    <numFmt numFmtId="170" formatCode="\: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;[Red]0.0"/>
    <numFmt numFmtId="176" formatCode="m/d/yy;@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8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  <font>
      <sz val="10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theme="0" tint="-0.149959996342659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1" fontId="24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1" fontId="25" fillId="0" borderId="0" xfId="0" applyNumberFormat="1" applyFont="1" applyFill="1" applyAlignment="1">
      <alignment/>
    </xf>
    <xf numFmtId="1" fontId="25" fillId="0" borderId="0" xfId="0" applyNumberFormat="1" applyFont="1" applyAlignment="1">
      <alignment horizontal="left"/>
    </xf>
    <xf numFmtId="1" fontId="26" fillId="0" borderId="0" xfId="0" applyNumberFormat="1" applyFont="1" applyAlignment="1">
      <alignment/>
    </xf>
    <xf numFmtId="10" fontId="25" fillId="0" borderId="0" xfId="0" applyNumberFormat="1" applyFont="1" applyFill="1" applyAlignment="1">
      <alignment/>
    </xf>
    <xf numFmtId="0" fontId="27" fillId="33" borderId="10" xfId="0" applyNumberFormat="1" applyFont="1" applyFill="1" applyBorder="1" applyAlignment="1" applyProtection="1">
      <alignment horizontal="center" wrapText="1"/>
      <protection/>
    </xf>
    <xf numFmtId="17" fontId="27" fillId="33" borderId="11" xfId="0" applyNumberFormat="1" applyFont="1" applyFill="1" applyBorder="1" applyAlignment="1" applyProtection="1">
      <alignment horizontal="center" wrapText="1"/>
      <protection/>
    </xf>
    <xf numFmtId="17" fontId="27" fillId="33" borderId="10" xfId="0" applyNumberFormat="1" applyFont="1" applyFill="1" applyBorder="1" applyAlignment="1">
      <alignment horizontal="center" wrapText="1"/>
    </xf>
    <xf numFmtId="0" fontId="27" fillId="33" borderId="10" xfId="61" applyNumberFormat="1" applyFont="1" applyFill="1" applyBorder="1" applyAlignment="1" applyProtection="1">
      <alignment horizontal="center" wrapText="1"/>
      <protection/>
    </xf>
    <xf numFmtId="1" fontId="28" fillId="7" borderId="12" xfId="0" applyNumberFormat="1" applyFont="1" applyFill="1" applyBorder="1" applyAlignment="1">
      <alignment horizontal="center"/>
    </xf>
    <xf numFmtId="0" fontId="28" fillId="2" borderId="13" xfId="0" applyNumberFormat="1" applyFont="1" applyFill="1" applyBorder="1" applyAlignment="1">
      <alignment horizontal="center" wrapText="1"/>
    </xf>
    <xf numFmtId="0" fontId="28" fillId="7" borderId="13" xfId="0" applyNumberFormat="1" applyFont="1" applyFill="1" applyBorder="1" applyAlignment="1">
      <alignment horizontal="center" wrapText="1"/>
    </xf>
    <xf numFmtId="1" fontId="26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 horizontal="center"/>
    </xf>
    <xf numFmtId="1" fontId="26" fillId="0" borderId="0" xfId="44" applyNumberFormat="1" applyFont="1" applyFill="1" applyBorder="1" applyAlignment="1">
      <alignment horizontal="center"/>
    </xf>
    <xf numFmtId="9" fontId="26" fillId="0" borderId="0" xfId="44" applyNumberFormat="1" applyFont="1" applyFill="1" applyBorder="1" applyAlignment="1">
      <alignment horizontal="center"/>
    </xf>
    <xf numFmtId="0" fontId="28" fillId="33" borderId="14" xfId="0" applyFont="1" applyFill="1" applyBorder="1" applyAlignment="1">
      <alignment horizontal="left"/>
    </xf>
    <xf numFmtId="176" fontId="28" fillId="33" borderId="12" xfId="0" applyNumberFormat="1" applyFont="1" applyFill="1" applyBorder="1" applyAlignment="1">
      <alignment horizontal="center"/>
    </xf>
    <xf numFmtId="176" fontId="28" fillId="33" borderId="15" xfId="0" applyNumberFormat="1" applyFont="1" applyFill="1" applyBorder="1" applyAlignment="1">
      <alignment horizontal="center"/>
    </xf>
    <xf numFmtId="170" fontId="26" fillId="34" borderId="13" xfId="0" applyNumberFormat="1" applyFont="1" applyFill="1" applyBorder="1" applyAlignment="1">
      <alignment/>
    </xf>
    <xf numFmtId="1" fontId="26" fillId="0" borderId="0" xfId="0" applyNumberFormat="1" applyFont="1" applyFill="1" applyAlignment="1">
      <alignment/>
    </xf>
    <xf numFmtId="0" fontId="26" fillId="0" borderId="16" xfId="0" applyFont="1" applyBorder="1" applyAlignment="1">
      <alignment horizontal="left"/>
    </xf>
    <xf numFmtId="0" fontId="26" fillId="0" borderId="17" xfId="0" applyFont="1" applyBorder="1" applyAlignment="1">
      <alignment horizontal="center"/>
    </xf>
    <xf numFmtId="1" fontId="26" fillId="35" borderId="13" xfId="0" applyNumberFormat="1" applyFont="1" applyFill="1" applyBorder="1" applyAlignment="1">
      <alignment/>
    </xf>
    <xf numFmtId="0" fontId="26" fillId="0" borderId="18" xfId="0" applyFont="1" applyBorder="1" applyAlignment="1">
      <alignment horizontal="left"/>
    </xf>
    <xf numFmtId="0" fontId="26" fillId="0" borderId="19" xfId="0" applyFont="1" applyBorder="1" applyAlignment="1">
      <alignment horizontal="center"/>
    </xf>
    <xf numFmtId="1" fontId="26" fillId="36" borderId="13" xfId="0" applyNumberFormat="1" applyFont="1" applyFill="1" applyBorder="1" applyAlignment="1">
      <alignment/>
    </xf>
    <xf numFmtId="0" fontId="26" fillId="0" borderId="20" xfId="0" applyFont="1" applyBorder="1" applyAlignment="1">
      <alignment horizontal="left"/>
    </xf>
    <xf numFmtId="0" fontId="26" fillId="0" borderId="21" xfId="0" applyFont="1" applyBorder="1" applyAlignment="1">
      <alignment horizontal="center"/>
    </xf>
    <xf numFmtId="1" fontId="26" fillId="0" borderId="0" xfId="0" applyNumberFormat="1" applyFont="1" applyFill="1" applyAlignment="1">
      <alignment horizontal="center"/>
    </xf>
    <xf numFmtId="0" fontId="28" fillId="0" borderId="14" xfId="0" applyFont="1" applyBorder="1" applyAlignment="1">
      <alignment horizontal="left"/>
    </xf>
    <xf numFmtId="0" fontId="28" fillId="0" borderId="15" xfId="0" applyFont="1" applyBorder="1" applyAlignment="1">
      <alignment horizontal="center"/>
    </xf>
    <xf numFmtId="166" fontId="27" fillId="0" borderId="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10" fontId="26" fillId="0" borderId="13" xfId="70" applyNumberFormat="1" applyFont="1" applyBorder="1" applyAlignment="1">
      <alignment horizontal="center"/>
    </xf>
    <xf numFmtId="0" fontId="0" fillId="0" borderId="0" xfId="0" applyFont="1" applyAlignment="1">
      <alignment/>
    </xf>
    <xf numFmtId="10" fontId="60" fillId="0" borderId="0" xfId="70" applyNumberFormat="1" applyFont="1" applyAlignment="1">
      <alignment horizontal="center"/>
    </xf>
    <xf numFmtId="0" fontId="27" fillId="0" borderId="0" xfId="0" applyFont="1" applyAlignment="1">
      <alignment horizontal="center"/>
    </xf>
    <xf numFmtId="166" fontId="28" fillId="0" borderId="0" xfId="0" applyNumberFormat="1" applyFont="1" applyAlignment="1">
      <alignment horizontal="center"/>
    </xf>
    <xf numFmtId="3" fontId="59" fillId="0" borderId="13" xfId="0" applyNumberFormat="1" applyFont="1" applyBorder="1" applyAlignment="1">
      <alignment horizontal="center"/>
    </xf>
    <xf numFmtId="10" fontId="26" fillId="37" borderId="13" xfId="0" applyNumberFormat="1" applyFont="1" applyFill="1" applyBorder="1" applyAlignment="1" applyProtection="1">
      <alignment horizontal="center"/>
      <protection/>
    </xf>
    <xf numFmtId="3" fontId="59" fillId="0" borderId="0" xfId="0" applyNumberFormat="1" applyFont="1" applyAlignment="1">
      <alignment/>
    </xf>
    <xf numFmtId="3" fontId="60" fillId="0" borderId="0" xfId="0" applyNumberFormat="1" applyFont="1" applyAlignment="1">
      <alignment horizontal="center"/>
    </xf>
    <xf numFmtId="3" fontId="28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61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1" fontId="32" fillId="37" borderId="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3" fontId="26" fillId="37" borderId="13" xfId="0" applyNumberFormat="1" applyFont="1" applyFill="1" applyBorder="1" applyAlignment="1" applyProtection="1">
      <alignment horizontal="center"/>
      <protection/>
    </xf>
    <xf numFmtId="167" fontId="26" fillId="37" borderId="22" xfId="0" applyNumberFormat="1" applyFont="1" applyFill="1" applyBorder="1" applyAlignment="1" applyProtection="1">
      <alignment horizontal="center"/>
      <protection/>
    </xf>
    <xf numFmtId="0" fontId="26" fillId="0" borderId="11" xfId="0" applyFont="1" applyBorder="1" applyAlignment="1">
      <alignment/>
    </xf>
    <xf numFmtId="167" fontId="26" fillId="37" borderId="13" xfId="0" applyNumberFormat="1" applyFont="1" applyFill="1" applyBorder="1" applyAlignment="1" applyProtection="1">
      <alignment horizontal="center"/>
      <protection/>
    </xf>
    <xf numFmtId="3" fontId="26" fillId="0" borderId="13" xfId="0" applyNumberFormat="1" applyFont="1" applyFill="1" applyBorder="1" applyAlignment="1" applyProtection="1">
      <alignment horizontal="center"/>
      <protection/>
    </xf>
    <xf numFmtId="0" fontId="28" fillId="0" borderId="0" xfId="0" applyFont="1" applyAlignment="1">
      <alignment horizontal="right"/>
    </xf>
    <xf numFmtId="3" fontId="28" fillId="0" borderId="0" xfId="0" applyNumberFormat="1" applyFont="1" applyAlignment="1">
      <alignment horizontal="center"/>
    </xf>
    <xf numFmtId="167" fontId="28" fillId="0" borderId="0" xfId="0" applyNumberFormat="1" applyFont="1" applyAlignment="1">
      <alignment horizontal="center"/>
    </xf>
    <xf numFmtId="167" fontId="26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166" fontId="28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164" fontId="28" fillId="37" borderId="0" xfId="0" applyNumberFormat="1" applyFont="1" applyFill="1" applyAlignment="1" applyProtection="1">
      <alignment horizontal="left"/>
      <protection/>
    </xf>
    <xf numFmtId="1" fontId="26" fillId="37" borderId="0" xfId="0" applyNumberFormat="1" applyFont="1" applyFill="1" applyAlignment="1" applyProtection="1">
      <alignment/>
      <protection/>
    </xf>
    <xf numFmtId="1" fontId="26" fillId="37" borderId="0" xfId="0" applyNumberFormat="1" applyFont="1" applyFill="1" applyAlignment="1" applyProtection="1">
      <alignment horizontal="center"/>
      <protection/>
    </xf>
    <xf numFmtId="1" fontId="32" fillId="37" borderId="0" xfId="0" applyNumberFormat="1" applyFont="1" applyFill="1" applyAlignment="1" applyProtection="1">
      <alignment horizontal="center"/>
      <protection/>
    </xf>
    <xf numFmtId="1" fontId="28" fillId="37" borderId="0" xfId="0" applyNumberFormat="1" applyFont="1" applyFill="1" applyAlignment="1" applyProtection="1">
      <alignment horizontal="center"/>
      <protection/>
    </xf>
    <xf numFmtId="1" fontId="26" fillId="37" borderId="0" xfId="0" applyNumberFormat="1" applyFont="1" applyFill="1" applyAlignment="1">
      <alignment/>
    </xf>
    <xf numFmtId="10" fontId="26" fillId="0" borderId="0" xfId="0" applyNumberFormat="1" applyFont="1" applyFill="1" applyAlignment="1">
      <alignment/>
    </xf>
    <xf numFmtId="164" fontId="32" fillId="37" borderId="0" xfId="0" applyNumberFormat="1" applyFont="1" applyFill="1" applyAlignment="1" applyProtection="1">
      <alignment horizontal="left"/>
      <protection/>
    </xf>
    <xf numFmtId="1" fontId="33" fillId="37" borderId="0" xfId="0" applyNumberFormat="1" applyFont="1" applyFill="1" applyAlignment="1" applyProtection="1">
      <alignment/>
      <protection/>
    </xf>
    <xf numFmtId="1" fontId="33" fillId="37" borderId="0" xfId="0" applyNumberFormat="1" applyFont="1" applyFill="1" applyAlignment="1" applyProtection="1">
      <alignment horizontal="center"/>
      <protection/>
    </xf>
    <xf numFmtId="1" fontId="32" fillId="37" borderId="0" xfId="0" applyNumberFormat="1" applyFont="1" applyFill="1" applyAlignment="1">
      <alignment horizontal="center"/>
    </xf>
    <xf numFmtId="1" fontId="33" fillId="37" borderId="0" xfId="0" applyNumberFormat="1" applyFont="1" applyFill="1" applyAlignment="1">
      <alignment horizontal="center"/>
    </xf>
    <xf numFmtId="1" fontId="33" fillId="37" borderId="0" xfId="0" applyNumberFormat="1" applyFont="1" applyFill="1" applyAlignment="1">
      <alignment/>
    </xf>
    <xf numFmtId="1" fontId="33" fillId="0" borderId="0" xfId="0" applyNumberFormat="1" applyFont="1" applyFill="1" applyAlignment="1">
      <alignment/>
    </xf>
    <xf numFmtId="10" fontId="33" fillId="0" borderId="0" xfId="0" applyNumberFormat="1" applyFont="1" applyFill="1" applyAlignment="1">
      <alignment/>
    </xf>
    <xf numFmtId="1" fontId="33" fillId="0" borderId="0" xfId="0" applyNumberFormat="1" applyFont="1" applyFill="1" applyAlignment="1">
      <alignment horizontal="center"/>
    </xf>
    <xf numFmtId="1" fontId="33" fillId="0" borderId="0" xfId="0" applyNumberFormat="1" applyFont="1" applyAlignment="1">
      <alignment/>
    </xf>
    <xf numFmtId="1" fontId="26" fillId="37" borderId="0" xfId="0" applyNumberFormat="1" applyFont="1" applyFill="1" applyBorder="1" applyAlignment="1">
      <alignment/>
    </xf>
    <xf numFmtId="1" fontId="26" fillId="37" borderId="0" xfId="0" applyNumberFormat="1" applyFont="1" applyFill="1" applyBorder="1" applyAlignment="1" applyProtection="1">
      <alignment horizontal="left"/>
      <protection/>
    </xf>
    <xf numFmtId="1" fontId="26" fillId="37" borderId="0" xfId="0" applyNumberFormat="1" applyFont="1" applyFill="1" applyBorder="1" applyAlignment="1" applyProtection="1">
      <alignment horizontal="center"/>
      <protection/>
    </xf>
    <xf numFmtId="1" fontId="26" fillId="37" borderId="0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/>
    </xf>
    <xf numFmtId="10" fontId="26" fillId="0" borderId="0" xfId="0" applyNumberFormat="1" applyFont="1" applyFill="1" applyBorder="1" applyAlignment="1">
      <alignment/>
    </xf>
    <xf numFmtId="1" fontId="26" fillId="0" borderId="0" xfId="0" applyNumberFormat="1" applyFont="1" applyFill="1" applyBorder="1" applyAlignment="1">
      <alignment horizontal="center"/>
    </xf>
    <xf numFmtId="1" fontId="26" fillId="37" borderId="23" xfId="0" applyNumberFormat="1" applyFont="1" applyFill="1" applyBorder="1" applyAlignment="1" applyProtection="1">
      <alignment/>
      <protection/>
    </xf>
    <xf numFmtId="1" fontId="28" fillId="37" borderId="23" xfId="0" applyNumberFormat="1" applyFont="1" applyFill="1" applyBorder="1" applyAlignment="1" applyProtection="1">
      <alignment horizontal="left"/>
      <protection/>
    </xf>
    <xf numFmtId="1" fontId="26" fillId="37" borderId="23" xfId="0" applyNumberFormat="1" applyFont="1" applyFill="1" applyBorder="1" applyAlignment="1" applyProtection="1">
      <alignment horizontal="center"/>
      <protection/>
    </xf>
    <xf numFmtId="1" fontId="28" fillId="37" borderId="23" xfId="0" applyNumberFormat="1" applyFont="1" applyFill="1" applyBorder="1" applyAlignment="1" applyProtection="1">
      <alignment horizontal="center"/>
      <protection/>
    </xf>
    <xf numFmtId="1" fontId="28" fillId="37" borderId="23" xfId="0" applyNumberFormat="1" applyFont="1" applyFill="1" applyBorder="1" applyAlignment="1">
      <alignment horizontal="center"/>
    </xf>
    <xf numFmtId="1" fontId="26" fillId="37" borderId="23" xfId="0" applyNumberFormat="1" applyFont="1" applyFill="1" applyBorder="1" applyAlignment="1">
      <alignment horizontal="center"/>
    </xf>
    <xf numFmtId="1" fontId="26" fillId="37" borderId="23" xfId="0" applyNumberFormat="1" applyFont="1" applyFill="1" applyBorder="1" applyAlignment="1">
      <alignment/>
    </xf>
    <xf numFmtId="1" fontId="26" fillId="0" borderId="23" xfId="0" applyNumberFormat="1" applyFont="1" applyFill="1" applyBorder="1" applyAlignment="1">
      <alignment horizontal="center"/>
    </xf>
    <xf numFmtId="10" fontId="26" fillId="0" borderId="23" xfId="0" applyNumberFormat="1" applyFont="1" applyFill="1" applyBorder="1" applyAlignment="1">
      <alignment horizontal="center"/>
    </xf>
    <xf numFmtId="0" fontId="34" fillId="33" borderId="13" xfId="0" applyNumberFormat="1" applyFont="1" applyFill="1" applyBorder="1" applyAlignment="1">
      <alignment horizontal="center" wrapText="1"/>
    </xf>
    <xf numFmtId="0" fontId="26" fillId="0" borderId="0" xfId="0" applyNumberFormat="1" applyFont="1" applyAlignment="1">
      <alignment horizontal="center" wrapText="1"/>
    </xf>
    <xf numFmtId="165" fontId="30" fillId="37" borderId="13" xfId="57" applyNumberFormat="1" applyFont="1" applyFill="1" applyBorder="1" applyAlignment="1" applyProtection="1">
      <alignment horizontal="right"/>
      <protection/>
    </xf>
    <xf numFmtId="0" fontId="29" fillId="37" borderId="13" xfId="57" applyFont="1" applyFill="1" applyBorder="1" applyAlignment="1" applyProtection="1">
      <alignment horizontal="left"/>
      <protection/>
    </xf>
    <xf numFmtId="1" fontId="28" fillId="37" borderId="13" xfId="44" applyNumberFormat="1" applyFont="1" applyFill="1" applyBorder="1" applyAlignment="1">
      <alignment horizontal="center"/>
    </xf>
    <xf numFmtId="1" fontId="26" fillId="37" borderId="13" xfId="0" applyNumberFormat="1" applyFont="1" applyFill="1" applyBorder="1" applyAlignment="1" applyProtection="1">
      <alignment horizontal="center"/>
      <protection/>
    </xf>
    <xf numFmtId="0" fontId="26" fillId="37" borderId="13" xfId="60" applyFont="1" applyFill="1" applyBorder="1" applyAlignment="1" applyProtection="1">
      <alignment horizontal="center"/>
      <protection/>
    </xf>
    <xf numFmtId="1" fontId="26" fillId="37" borderId="13" xfId="44" applyNumberFormat="1" applyFont="1" applyFill="1" applyBorder="1" applyAlignment="1">
      <alignment horizontal="center"/>
    </xf>
    <xf numFmtId="1" fontId="26" fillId="37" borderId="13" xfId="0" applyNumberFormat="1" applyFont="1" applyFill="1" applyBorder="1" applyAlignment="1">
      <alignment horizontal="center"/>
    </xf>
    <xf numFmtId="1" fontId="26" fillId="0" borderId="13" xfId="44" applyNumberFormat="1" applyFont="1" applyFill="1" applyBorder="1" applyAlignment="1">
      <alignment horizontal="center"/>
    </xf>
    <xf numFmtId="10" fontId="26" fillId="0" borderId="13" xfId="44" applyNumberFormat="1" applyFont="1" applyFill="1" applyBorder="1" applyAlignment="1">
      <alignment horizontal="center"/>
    </xf>
    <xf numFmtId="1" fontId="26" fillId="0" borderId="13" xfId="0" applyNumberFormat="1" applyFont="1" applyFill="1" applyBorder="1" applyAlignment="1">
      <alignment horizontal="center"/>
    </xf>
    <xf numFmtId="169" fontId="26" fillId="0" borderId="13" xfId="0" applyNumberFormat="1" applyFont="1" applyFill="1" applyBorder="1" applyAlignment="1">
      <alignment horizontal="center"/>
    </xf>
    <xf numFmtId="1" fontId="26" fillId="0" borderId="13" xfId="0" applyNumberFormat="1" applyFont="1" applyBorder="1" applyAlignment="1">
      <alignment horizontal="center"/>
    </xf>
    <xf numFmtId="1" fontId="26" fillId="0" borderId="13" xfId="0" applyNumberFormat="1" applyFont="1" applyBorder="1" applyAlignment="1">
      <alignment/>
    </xf>
    <xf numFmtId="165" fontId="30" fillId="0" borderId="13" xfId="57" applyNumberFormat="1" applyFont="1" applyFill="1" applyBorder="1" applyAlignment="1" applyProtection="1">
      <alignment horizontal="right"/>
      <protection/>
    </xf>
    <xf numFmtId="1" fontId="28" fillId="37" borderId="13" xfId="0" applyNumberFormat="1" applyFont="1" applyFill="1" applyBorder="1" applyAlignment="1">
      <alignment horizontal="center"/>
    </xf>
    <xf numFmtId="165" fontId="26" fillId="37" borderId="13" xfId="60" applyNumberFormat="1" applyFont="1" applyFill="1" applyBorder="1" applyProtection="1">
      <alignment/>
      <protection/>
    </xf>
    <xf numFmtId="0" fontId="26" fillId="37" borderId="13" xfId="60" applyFont="1" applyFill="1" applyBorder="1" applyProtection="1">
      <alignment/>
      <protection/>
    </xf>
    <xf numFmtId="165" fontId="29" fillId="0" borderId="13" xfId="0" applyNumberFormat="1" applyFont="1" applyFill="1" applyBorder="1" applyAlignment="1" applyProtection="1">
      <alignment horizontal="right"/>
      <protection/>
    </xf>
    <xf numFmtId="1" fontId="29" fillId="0" borderId="13" xfId="0" applyNumberFormat="1" applyFont="1" applyFill="1" applyBorder="1" applyAlignment="1" applyProtection="1">
      <alignment horizontal="left"/>
      <protection/>
    </xf>
    <xf numFmtId="1" fontId="26" fillId="0" borderId="13" xfId="0" applyNumberFormat="1" applyFont="1" applyFill="1" applyBorder="1" applyAlignment="1" applyProtection="1">
      <alignment horizontal="center"/>
      <protection/>
    </xf>
    <xf numFmtId="9" fontId="26" fillId="0" borderId="13" xfId="0" applyNumberFormat="1" applyFont="1" applyFill="1" applyBorder="1" applyAlignment="1" applyProtection="1">
      <alignment horizontal="center"/>
      <protection/>
    </xf>
    <xf numFmtId="168" fontId="26" fillId="37" borderId="13" xfId="44" applyNumberFormat="1" applyFont="1" applyFill="1" applyBorder="1" applyAlignment="1">
      <alignment horizontal="center"/>
    </xf>
    <xf numFmtId="0" fontId="26" fillId="37" borderId="13" xfId="44" applyNumberFormat="1" applyFont="1" applyFill="1" applyBorder="1" applyAlignment="1">
      <alignment horizontal="center"/>
    </xf>
    <xf numFmtId="166" fontId="26" fillId="37" borderId="13" xfId="44" applyNumberFormat="1" applyFont="1" applyFill="1" applyBorder="1" applyAlignment="1">
      <alignment horizontal="center"/>
    </xf>
    <xf numFmtId="166" fontId="26" fillId="0" borderId="13" xfId="44" applyNumberFormat="1" applyFont="1" applyFill="1" applyBorder="1" applyAlignment="1">
      <alignment horizontal="center"/>
    </xf>
    <xf numFmtId="165" fontId="30" fillId="37" borderId="13" xfId="0" applyNumberFormat="1" applyFont="1" applyFill="1" applyBorder="1" applyAlignment="1" applyProtection="1">
      <alignment horizontal="center"/>
      <protection/>
    </xf>
    <xf numFmtId="3" fontId="28" fillId="37" borderId="13" xfId="0" applyNumberFormat="1" applyFont="1" applyFill="1" applyBorder="1" applyAlignment="1" applyProtection="1">
      <alignment horizontal="center"/>
      <protection/>
    </xf>
    <xf numFmtId="10" fontId="28" fillId="0" borderId="13" xfId="0" applyNumberFormat="1" applyFont="1" applyFill="1" applyBorder="1" applyAlignment="1" applyProtection="1">
      <alignment horizontal="center"/>
      <protection/>
    </xf>
    <xf numFmtId="1" fontId="28" fillId="0" borderId="13" xfId="0" applyNumberFormat="1" applyFont="1" applyFill="1" applyBorder="1" applyAlignment="1">
      <alignment horizontal="center"/>
    </xf>
    <xf numFmtId="1" fontId="28" fillId="0" borderId="13" xfId="0" applyNumberFormat="1" applyFont="1" applyBorder="1" applyAlignment="1">
      <alignment horizontal="center"/>
    </xf>
    <xf numFmtId="1" fontId="28" fillId="0" borderId="0" xfId="0" applyNumberFormat="1" applyFont="1" applyAlignment="1">
      <alignment horizontal="center"/>
    </xf>
    <xf numFmtId="1" fontId="25" fillId="0" borderId="0" xfId="0" applyNumberFormat="1" applyFont="1" applyFill="1" applyAlignment="1">
      <alignment horizontal="center"/>
    </xf>
    <xf numFmtId="169" fontId="26" fillId="0" borderId="24" xfId="0" applyNumberFormat="1" applyFont="1" applyFill="1" applyBorder="1" applyAlignment="1">
      <alignment horizontal="center"/>
    </xf>
    <xf numFmtId="164" fontId="25" fillId="37" borderId="0" xfId="0" applyNumberFormat="1" applyFont="1" applyFill="1" applyAlignment="1" applyProtection="1">
      <alignment horizontal="left"/>
      <protection/>
    </xf>
    <xf numFmtId="169" fontId="26" fillId="0" borderId="0" xfId="0" applyNumberFormat="1" applyFont="1" applyFill="1" applyBorder="1" applyAlignment="1">
      <alignment horizontal="center"/>
    </xf>
    <xf numFmtId="10" fontId="26" fillId="0" borderId="0" xfId="0" applyNumberFormat="1" applyFont="1" applyAlignment="1">
      <alignment/>
    </xf>
    <xf numFmtId="1" fontId="28" fillId="33" borderId="13" xfId="0" applyNumberFormat="1" applyFont="1" applyFill="1" applyBorder="1" applyAlignment="1">
      <alignment horizontal="center"/>
    </xf>
    <xf numFmtId="17" fontId="28" fillId="33" borderId="13" xfId="0" applyNumberFormat="1" applyFont="1" applyFill="1" applyBorder="1" applyAlignment="1" applyProtection="1">
      <alignment horizontal="center" wrapText="1"/>
      <protection/>
    </xf>
    <xf numFmtId="17" fontId="34" fillId="33" borderId="13" xfId="0" applyNumberFormat="1" applyFont="1" applyFill="1" applyBorder="1" applyAlignment="1">
      <alignment horizontal="center" wrapText="1"/>
    </xf>
    <xf numFmtId="17" fontId="34" fillId="33" borderId="13" xfId="0" applyNumberFormat="1" applyFont="1" applyFill="1" applyBorder="1" applyAlignment="1" applyProtection="1">
      <alignment horizontal="center" wrapText="1"/>
      <protection/>
    </xf>
    <xf numFmtId="1" fontId="34" fillId="38" borderId="13" xfId="0" applyNumberFormat="1" applyFont="1" applyFill="1" applyBorder="1" applyAlignment="1">
      <alignment horizontal="center"/>
    </xf>
    <xf numFmtId="10" fontId="34" fillId="38" borderId="13" xfId="0" applyNumberFormat="1" applyFont="1" applyFill="1" applyBorder="1" applyAlignment="1">
      <alignment horizontal="center"/>
    </xf>
    <xf numFmtId="1" fontId="28" fillId="0" borderId="0" xfId="0" applyNumberFormat="1" applyFont="1" applyAlignment="1">
      <alignment/>
    </xf>
    <xf numFmtId="1" fontId="26" fillId="0" borderId="13" xfId="0" applyNumberFormat="1" applyFont="1" applyBorder="1" applyAlignment="1">
      <alignment horizontal="left"/>
    </xf>
    <xf numFmtId="1" fontId="28" fillId="0" borderId="13" xfId="0" applyNumberFormat="1" applyFont="1" applyBorder="1" applyAlignment="1">
      <alignment/>
    </xf>
    <xf numFmtId="10" fontId="28" fillId="0" borderId="13" xfId="44" applyNumberFormat="1" applyFont="1" applyFill="1" applyBorder="1" applyAlignment="1">
      <alignment horizontal="center"/>
    </xf>
    <xf numFmtId="1" fontId="28" fillId="0" borderId="0" xfId="0" applyNumberFormat="1" applyFont="1" applyBorder="1" applyAlignment="1">
      <alignment/>
    </xf>
    <xf numFmtId="1" fontId="28" fillId="0" borderId="0" xfId="0" applyNumberFormat="1" applyFont="1" applyFill="1" applyBorder="1" applyAlignment="1">
      <alignment horizontal="center"/>
    </xf>
    <xf numFmtId="10" fontId="28" fillId="0" borderId="0" xfId="44" applyNumberFormat="1" applyFont="1" applyFill="1" applyBorder="1" applyAlignment="1">
      <alignment horizontal="center"/>
    </xf>
    <xf numFmtId="1" fontId="35" fillId="0" borderId="0" xfId="0" applyNumberFormat="1" applyFont="1" applyAlignment="1">
      <alignment horizontal="left"/>
    </xf>
    <xf numFmtId="1" fontId="35" fillId="0" borderId="0" xfId="0" applyNumberFormat="1" applyFont="1" applyAlignment="1">
      <alignment/>
    </xf>
    <xf numFmtId="165" fontId="26" fillId="37" borderId="13" xfId="58" applyNumberFormat="1" applyFont="1" applyFill="1" applyBorder="1" applyAlignment="1" applyProtection="1">
      <alignment horizontal="right"/>
      <protection/>
    </xf>
    <xf numFmtId="0" fontId="29" fillId="37" borderId="13" xfId="58" applyFont="1" applyFill="1" applyBorder="1" applyAlignment="1" applyProtection="1">
      <alignment horizontal="left"/>
      <protection/>
    </xf>
    <xf numFmtId="1" fontId="28" fillId="37" borderId="13" xfId="0" applyNumberFormat="1" applyFont="1" applyFill="1" applyBorder="1" applyAlignment="1" applyProtection="1">
      <alignment horizontal="center"/>
      <protection/>
    </xf>
    <xf numFmtId="0" fontId="36" fillId="37" borderId="13" xfId="58" applyFont="1" applyFill="1" applyBorder="1" applyAlignment="1" applyProtection="1">
      <alignment horizontal="left"/>
      <protection/>
    </xf>
    <xf numFmtId="165" fontId="28" fillId="37" borderId="13" xfId="58" applyNumberFormat="1" applyFont="1" applyFill="1" applyBorder="1" applyAlignment="1" applyProtection="1">
      <alignment horizontal="right"/>
      <protection/>
    </xf>
    <xf numFmtId="0" fontId="30" fillId="37" borderId="13" xfId="58" applyFont="1" applyFill="1" applyBorder="1" applyAlignment="1" applyProtection="1">
      <alignment horizontal="left"/>
      <protection/>
    </xf>
    <xf numFmtId="165" fontId="28" fillId="0" borderId="13" xfId="58" applyNumberFormat="1" applyFont="1" applyFill="1" applyBorder="1" applyAlignment="1" applyProtection="1">
      <alignment horizontal="right"/>
      <protection/>
    </xf>
    <xf numFmtId="0" fontId="30" fillId="0" borderId="13" xfId="58" applyFont="1" applyFill="1" applyBorder="1" applyAlignment="1" applyProtection="1">
      <alignment horizontal="left"/>
      <protection/>
    </xf>
    <xf numFmtId="165" fontId="26" fillId="0" borderId="13" xfId="58" applyNumberFormat="1" applyFont="1" applyFill="1" applyBorder="1" applyAlignment="1" applyProtection="1">
      <alignment horizontal="right"/>
      <protection/>
    </xf>
    <xf numFmtId="0" fontId="26" fillId="37" borderId="13" xfId="0" applyFont="1" applyFill="1" applyBorder="1" applyAlignment="1" applyProtection="1">
      <alignment horizontal="left"/>
      <protection/>
    </xf>
    <xf numFmtId="0" fontId="37" fillId="0" borderId="13" xfId="58" applyFont="1" applyFill="1" applyBorder="1" applyAlignment="1" applyProtection="1">
      <alignment horizontal="left"/>
      <protection/>
    </xf>
    <xf numFmtId="1" fontId="32" fillId="33" borderId="13" xfId="0" applyNumberFormat="1" applyFont="1" applyFill="1" applyBorder="1" applyAlignment="1">
      <alignment horizontal="center"/>
    </xf>
    <xf numFmtId="1" fontId="26" fillId="37" borderId="13" xfId="60" applyNumberFormat="1" applyFont="1" applyFill="1" applyBorder="1" applyAlignment="1" applyProtection="1">
      <alignment horizontal="center"/>
      <protection/>
    </xf>
    <xf numFmtId="165" fontId="29" fillId="37" borderId="13" xfId="59" applyNumberFormat="1" applyFont="1" applyFill="1" applyBorder="1" applyAlignment="1" applyProtection="1">
      <alignment horizontal="right"/>
      <protection/>
    </xf>
    <xf numFmtId="0" fontId="29" fillId="37" borderId="13" xfId="59" applyFont="1" applyFill="1" applyBorder="1" applyAlignment="1" applyProtection="1">
      <alignment horizontal="left"/>
      <protection/>
    </xf>
    <xf numFmtId="0" fontId="28" fillId="37" borderId="13" xfId="60" applyFont="1" applyFill="1" applyBorder="1" applyProtection="1">
      <alignment/>
      <protection/>
    </xf>
    <xf numFmtId="10" fontId="26" fillId="0" borderId="13" xfId="0" applyNumberFormat="1" applyFont="1" applyFill="1" applyBorder="1" applyAlignment="1" applyProtection="1">
      <alignment horizontal="center"/>
      <protection/>
    </xf>
    <xf numFmtId="1" fontId="26" fillId="0" borderId="0" xfId="0" applyNumberFormat="1" applyFont="1" applyAlignment="1">
      <alignment horizontal="center"/>
    </xf>
    <xf numFmtId="165" fontId="29" fillId="37" borderId="13" xfId="63" applyNumberFormat="1" applyFont="1" applyFill="1" applyBorder="1" applyAlignment="1" applyProtection="1">
      <alignment horizontal="right"/>
      <protection/>
    </xf>
    <xf numFmtId="0" fontId="29" fillId="37" borderId="13" xfId="63" applyFont="1" applyFill="1" applyBorder="1" applyAlignment="1" applyProtection="1">
      <alignment horizontal="left"/>
      <protection/>
    </xf>
    <xf numFmtId="1" fontId="28" fillId="37" borderId="0" xfId="0" applyNumberFormat="1" applyFont="1" applyFill="1" applyAlignment="1">
      <alignment horizontal="center"/>
    </xf>
    <xf numFmtId="1" fontId="26" fillId="37" borderId="0" xfId="0" applyNumberFormat="1" applyFont="1" applyFill="1" applyAlignment="1">
      <alignment horizontal="center"/>
    </xf>
    <xf numFmtId="0" fontId="28" fillId="33" borderId="13" xfId="0" applyNumberFormat="1" applyFont="1" applyFill="1" applyBorder="1" applyAlignment="1">
      <alignment horizontal="center" wrapText="1"/>
    </xf>
    <xf numFmtId="165" fontId="29" fillId="37" borderId="13" xfId="62" applyNumberFormat="1" applyFont="1" applyFill="1" applyBorder="1" applyAlignment="1" applyProtection="1">
      <alignment horizontal="right"/>
      <protection/>
    </xf>
    <xf numFmtId="0" fontId="29" fillId="37" borderId="13" xfId="62" applyFont="1" applyFill="1" applyBorder="1" applyAlignment="1" applyProtection="1">
      <alignment horizontal="left"/>
      <protection/>
    </xf>
    <xf numFmtId="10" fontId="28" fillId="38" borderId="13" xfId="0" applyNumberFormat="1" applyFont="1" applyFill="1" applyBorder="1" applyAlignment="1">
      <alignment horizontal="center"/>
    </xf>
    <xf numFmtId="1" fontId="28" fillId="38" borderId="13" xfId="0" applyNumberFormat="1" applyFont="1" applyFill="1" applyBorder="1" applyAlignment="1">
      <alignment horizontal="center"/>
    </xf>
    <xf numFmtId="165" fontId="30" fillId="0" borderId="13" xfId="64" applyNumberFormat="1" applyFont="1" applyFill="1" applyBorder="1" applyAlignment="1" applyProtection="1">
      <alignment horizontal="right"/>
      <protection/>
    </xf>
    <xf numFmtId="0" fontId="29" fillId="0" borderId="13" xfId="64" applyFont="1" applyFill="1" applyBorder="1" applyAlignment="1" applyProtection="1">
      <alignment horizontal="left"/>
      <protection/>
    </xf>
    <xf numFmtId="165" fontId="28" fillId="0" borderId="13" xfId="64" applyNumberFormat="1" applyFont="1" applyFill="1" applyBorder="1" applyProtection="1">
      <alignment/>
      <protection/>
    </xf>
    <xf numFmtId="165" fontId="28" fillId="37" borderId="13" xfId="66" applyNumberFormat="1" applyFont="1" applyFill="1" applyBorder="1" applyAlignment="1" applyProtection="1">
      <alignment horizontal="right"/>
      <protection/>
    </xf>
    <xf numFmtId="0" fontId="26" fillId="37" borderId="13" xfId="66" applyFont="1" applyFill="1" applyBorder="1" applyAlignment="1" applyProtection="1">
      <alignment horizontal="left"/>
      <protection/>
    </xf>
    <xf numFmtId="167" fontId="26" fillId="0" borderId="13" xfId="70" applyNumberFormat="1" applyFont="1" applyBorder="1" applyAlignment="1">
      <alignment horizontal="center"/>
    </xf>
    <xf numFmtId="165" fontId="28" fillId="37" borderId="13" xfId="66" applyNumberFormat="1" applyFont="1" applyFill="1" applyBorder="1" applyAlignment="1" applyProtection="1" quotePrefix="1">
      <alignment horizontal="right"/>
      <protection/>
    </xf>
    <xf numFmtId="165" fontId="28" fillId="0" borderId="13" xfId="66" applyNumberFormat="1" applyFont="1" applyFill="1" applyBorder="1" applyAlignment="1" applyProtection="1" quotePrefix="1">
      <alignment horizontal="right"/>
      <protection/>
    </xf>
    <xf numFmtId="165" fontId="29" fillId="37" borderId="13" xfId="67" applyNumberFormat="1" applyFont="1" applyFill="1" applyBorder="1" applyAlignment="1" applyProtection="1">
      <alignment horizontal="right"/>
      <protection/>
    </xf>
    <xf numFmtId="0" fontId="29" fillId="37" borderId="13" xfId="67" applyFont="1" applyFill="1" applyBorder="1" applyAlignment="1" applyProtection="1">
      <alignment horizontal="left"/>
      <protection/>
    </xf>
    <xf numFmtId="165" fontId="30" fillId="0" borderId="13" xfId="67" applyNumberFormat="1" applyFont="1" applyFill="1" applyBorder="1" applyAlignment="1" applyProtection="1">
      <alignment horizontal="right"/>
      <protection/>
    </xf>
    <xf numFmtId="0" fontId="30" fillId="0" borderId="13" xfId="67" applyFont="1" applyFill="1" applyBorder="1" applyAlignment="1" applyProtection="1">
      <alignment horizontal="left"/>
      <protection/>
    </xf>
    <xf numFmtId="165" fontId="30" fillId="37" borderId="13" xfId="67" applyNumberFormat="1" applyFont="1" applyFill="1" applyBorder="1" applyAlignment="1" applyProtection="1">
      <alignment horizontal="right"/>
      <protection/>
    </xf>
    <xf numFmtId="0" fontId="30" fillId="37" borderId="13" xfId="67" applyFont="1" applyFill="1" applyBorder="1" applyAlignment="1" applyProtection="1">
      <alignment horizontal="left"/>
      <protection/>
    </xf>
    <xf numFmtId="165" fontId="30" fillId="37" borderId="13" xfId="0" applyNumberFormat="1" applyFont="1" applyFill="1" applyBorder="1" applyAlignment="1" applyProtection="1">
      <alignment horizontal="right"/>
      <protection/>
    </xf>
    <xf numFmtId="0" fontId="29" fillId="37" borderId="13" xfId="0" applyFont="1" applyFill="1" applyBorder="1" applyAlignment="1" applyProtection="1">
      <alignment horizontal="left"/>
      <protection/>
    </xf>
    <xf numFmtId="3" fontId="59" fillId="39" borderId="13" xfId="0" applyNumberFormat="1" applyFont="1" applyFill="1" applyBorder="1" applyAlignment="1">
      <alignment horizontal="center" vertical="top"/>
    </xf>
    <xf numFmtId="3" fontId="62" fillId="39" borderId="10" xfId="0" applyNumberFormat="1" applyFont="1" applyFill="1" applyBorder="1" applyAlignment="1">
      <alignment horizontal="center" vertical="top"/>
    </xf>
    <xf numFmtId="0" fontId="30" fillId="37" borderId="13" xfId="57" applyFont="1" applyFill="1" applyBorder="1" applyAlignment="1" applyProtection="1">
      <alignment horizontal="left"/>
      <protection/>
    </xf>
    <xf numFmtId="0" fontId="30" fillId="0" borderId="13" xfId="57" applyFont="1" applyFill="1" applyBorder="1" applyAlignment="1" applyProtection="1">
      <alignment horizontal="left"/>
      <protection/>
    </xf>
    <xf numFmtId="0" fontId="28" fillId="37" borderId="13" xfId="66" applyFont="1" applyFill="1" applyBorder="1" applyAlignment="1" applyProtection="1">
      <alignment horizontal="left"/>
      <protection/>
    </xf>
    <xf numFmtId="0" fontId="28" fillId="0" borderId="13" xfId="66" applyFont="1" applyFill="1" applyBorder="1" applyAlignment="1" applyProtection="1">
      <alignment horizontal="left"/>
      <protection/>
    </xf>
    <xf numFmtId="0" fontId="30" fillId="0" borderId="13" xfId="64" applyFont="1" applyFill="1" applyBorder="1" applyAlignment="1" applyProtection="1">
      <alignment horizontal="left"/>
      <protection/>
    </xf>
    <xf numFmtId="0" fontId="28" fillId="0" borderId="13" xfId="64" applyFont="1" applyFill="1" applyBorder="1" applyProtection="1">
      <alignment/>
      <protection/>
    </xf>
    <xf numFmtId="0" fontId="30" fillId="37" borderId="13" xfId="0" applyFont="1" applyFill="1" applyBorder="1" applyAlignment="1" applyProtection="1">
      <alignment horizontal="left"/>
      <protection/>
    </xf>
    <xf numFmtId="3" fontId="0" fillId="39" borderId="13" xfId="0" applyNumberFormat="1" applyFont="1" applyFill="1" applyBorder="1" applyAlignment="1">
      <alignment horizontal="center" vertical="center"/>
    </xf>
    <xf numFmtId="3" fontId="59" fillId="39" borderId="13" xfId="0" applyNumberFormat="1" applyFont="1" applyFill="1" applyBorder="1" applyAlignment="1">
      <alignment horizontal="center" vertical="center"/>
    </xf>
    <xf numFmtId="3" fontId="59" fillId="0" borderId="13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3" fontId="59" fillId="39" borderId="25" xfId="0" applyNumberFormat="1" applyFont="1" applyFill="1" applyBorder="1" applyAlignment="1">
      <alignment horizontal="center" vertical="center"/>
    </xf>
    <xf numFmtId="10" fontId="5" fillId="0" borderId="13" xfId="65" applyNumberFormat="1" applyFont="1" applyBorder="1" applyAlignment="1" applyProtection="1">
      <alignment horizontal="center" vertical="center"/>
      <protection locked="0"/>
    </xf>
    <xf numFmtId="0" fontId="26" fillId="0" borderId="21" xfId="0" applyFont="1" applyFill="1" applyBorder="1" applyAlignment="1">
      <alignment horizontal="center"/>
    </xf>
    <xf numFmtId="1" fontId="26" fillId="0" borderId="13" xfId="0" applyNumberFormat="1" applyFont="1" applyFill="1" applyBorder="1" applyAlignment="1">
      <alignment/>
    </xf>
    <xf numFmtId="164" fontId="39" fillId="37" borderId="0" xfId="0" applyNumberFormat="1" applyFont="1" applyFill="1" applyAlignment="1" applyProtection="1">
      <alignment horizontal="left"/>
      <protection/>
    </xf>
    <xf numFmtId="1" fontId="26" fillId="37" borderId="13" xfId="0" applyNumberFormat="1" applyFont="1" applyFill="1" applyBorder="1" applyAlignment="1" applyProtection="1">
      <alignment horizontal="center" vertical="center"/>
      <protection/>
    </xf>
    <xf numFmtId="0" fontId="26" fillId="37" borderId="13" xfId="60" applyFont="1" applyFill="1" applyBorder="1" applyAlignment="1" applyProtection="1">
      <alignment horizontal="center" vertical="center"/>
      <protection/>
    </xf>
    <xf numFmtId="1" fontId="26" fillId="37" borderId="13" xfId="44" applyNumberFormat="1" applyFont="1" applyFill="1" applyBorder="1" applyAlignment="1">
      <alignment horizontal="center" vertical="center"/>
    </xf>
    <xf numFmtId="1" fontId="26" fillId="37" borderId="13" xfId="0" applyNumberFormat="1" applyFont="1" applyFill="1" applyBorder="1" applyAlignment="1">
      <alignment horizontal="center" vertical="center"/>
    </xf>
    <xf numFmtId="1" fontId="26" fillId="0" borderId="13" xfId="44" applyNumberFormat="1" applyFont="1" applyFill="1" applyBorder="1" applyAlignment="1">
      <alignment horizontal="center" vertical="center"/>
    </xf>
    <xf numFmtId="3" fontId="60" fillId="39" borderId="13" xfId="0" applyNumberFormat="1" applyFont="1" applyFill="1" applyBorder="1" applyAlignment="1">
      <alignment horizontal="center" vertical="center"/>
    </xf>
    <xf numFmtId="1" fontId="26" fillId="0" borderId="13" xfId="0" applyNumberFormat="1" applyFont="1" applyFill="1" applyBorder="1" applyAlignment="1" applyProtection="1">
      <alignment horizontal="center" vertical="center"/>
      <protection/>
    </xf>
    <xf numFmtId="0" fontId="26" fillId="37" borderId="13" xfId="44" applyNumberFormat="1" applyFont="1" applyFill="1" applyBorder="1" applyAlignment="1">
      <alignment horizontal="center" vertical="center"/>
    </xf>
    <xf numFmtId="3" fontId="59" fillId="39" borderId="13" xfId="0" applyNumberFormat="1" applyFont="1" applyFill="1" applyBorder="1" applyAlignment="1">
      <alignment horizontal="center"/>
    </xf>
    <xf numFmtId="1" fontId="28" fillId="37" borderId="13" xfId="44" applyNumberFormat="1" applyFont="1" applyFill="1" applyBorder="1" applyAlignment="1">
      <alignment horizontal="center" vertical="center"/>
    </xf>
    <xf numFmtId="3" fontId="59" fillId="39" borderId="25" xfId="0" applyNumberFormat="1" applyFont="1" applyFill="1" applyBorder="1" applyAlignment="1">
      <alignment horizontal="center"/>
    </xf>
    <xf numFmtId="1" fontId="28" fillId="37" borderId="13" xfId="0" applyNumberFormat="1" applyFont="1" applyFill="1" applyBorder="1" applyAlignment="1">
      <alignment horizontal="center" vertical="center"/>
    </xf>
    <xf numFmtId="1" fontId="28" fillId="37" borderId="13" xfId="0" applyNumberFormat="1" applyFont="1" applyFill="1" applyBorder="1" applyAlignment="1" applyProtection="1">
      <alignment horizontal="center" vertical="center"/>
      <protection/>
    </xf>
    <xf numFmtId="0" fontId="26" fillId="0" borderId="13" xfId="60" applyFont="1" applyFill="1" applyBorder="1" applyAlignment="1" applyProtection="1">
      <alignment horizontal="center" vertical="center"/>
      <protection/>
    </xf>
    <xf numFmtId="0" fontId="28" fillId="37" borderId="13" xfId="44" applyNumberFormat="1" applyFont="1" applyFill="1" applyBorder="1" applyAlignment="1">
      <alignment horizontal="center" vertical="center"/>
    </xf>
    <xf numFmtId="10" fontId="63" fillId="0" borderId="13" xfId="70" applyNumberFormat="1" applyFont="1" applyBorder="1" applyAlignment="1">
      <alignment horizontal="center"/>
    </xf>
    <xf numFmtId="1" fontId="28" fillId="2" borderId="26" xfId="0" applyNumberFormat="1" applyFont="1" applyFill="1" applyBorder="1" applyAlignment="1">
      <alignment horizontal="center"/>
    </xf>
    <xf numFmtId="1" fontId="28" fillId="2" borderId="27" xfId="0" applyNumberFormat="1" applyFont="1" applyFill="1" applyBorder="1" applyAlignment="1">
      <alignment horizontal="center"/>
    </xf>
    <xf numFmtId="1" fontId="28" fillId="2" borderId="28" xfId="0" applyNumberFormat="1" applyFont="1" applyFill="1" applyBorder="1" applyAlignment="1">
      <alignment horizontal="center"/>
    </xf>
    <xf numFmtId="0" fontId="27" fillId="0" borderId="29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laska" xfId="57"/>
    <cellStyle name="Normal_California" xfId="58"/>
    <cellStyle name="Normal_Hawaii" xfId="59"/>
    <cellStyle name="Normal_IA" xfId="60"/>
    <cellStyle name="Normal_IA_1" xfId="61"/>
    <cellStyle name="Normal_Montana" xfId="62"/>
    <cellStyle name="Normal_Nevada" xfId="63"/>
    <cellStyle name="Normal_Oregon" xfId="64"/>
    <cellStyle name="Normal_Sheet1" xfId="65"/>
    <cellStyle name="Normal_Washington" xfId="66"/>
    <cellStyle name="Normal_Wyoming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34">
    <dxf>
      <font>
        <color rgb="FFFF0000"/>
      </font>
    </dxf>
    <dxf>
      <font>
        <color rgb="FFFF0000"/>
      </font>
      <fill>
        <patternFill patternType="none">
          <bgColor indexed="65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ont>
        <color rgb="FFFF0000"/>
      </font>
      <fill>
        <patternFill patternType="none">
          <bgColor indexed="65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361950</xdr:colOff>
      <xdr:row>26</xdr:row>
      <xdr:rowOff>152400</xdr:rowOff>
    </xdr:from>
    <xdr:to>
      <xdr:col>16</xdr:col>
      <xdr:colOff>523875</xdr:colOff>
      <xdr:row>27</xdr:row>
      <xdr:rowOff>152400</xdr:rowOff>
    </xdr:to>
    <xdr:pic>
      <xdr:nvPicPr>
        <xdr:cNvPr id="1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5000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25</xdr:row>
      <xdr:rowOff>142875</xdr:rowOff>
    </xdr:from>
    <xdr:to>
      <xdr:col>16</xdr:col>
      <xdr:colOff>400050</xdr:colOff>
      <xdr:row>26</xdr:row>
      <xdr:rowOff>133350</xdr:rowOff>
    </xdr:to>
    <xdr:pic>
      <xdr:nvPicPr>
        <xdr:cNvPr id="2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48196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27</xdr:row>
      <xdr:rowOff>0</xdr:rowOff>
    </xdr:from>
    <xdr:to>
      <xdr:col>16</xdr:col>
      <xdr:colOff>257175</xdr:colOff>
      <xdr:row>28</xdr:row>
      <xdr:rowOff>0</xdr:rowOff>
    </xdr:to>
    <xdr:pic>
      <xdr:nvPicPr>
        <xdr:cNvPr id="3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5010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5</xdr:row>
      <xdr:rowOff>0</xdr:rowOff>
    </xdr:from>
    <xdr:to>
      <xdr:col>18</xdr:col>
      <xdr:colOff>323850</xdr:colOff>
      <xdr:row>6</xdr:row>
      <xdr:rowOff>0</xdr:rowOff>
    </xdr:to>
    <xdr:pic>
      <xdr:nvPicPr>
        <xdr:cNvPr id="4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5575" y="1400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428625</xdr:colOff>
      <xdr:row>5</xdr:row>
      <xdr:rowOff>0</xdr:rowOff>
    </xdr:from>
    <xdr:to>
      <xdr:col>18</xdr:col>
      <xdr:colOff>590550</xdr:colOff>
      <xdr:row>6</xdr:row>
      <xdr:rowOff>0</xdr:rowOff>
    </xdr:to>
    <xdr:pic>
      <xdr:nvPicPr>
        <xdr:cNvPr id="5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82275" y="1400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476250</xdr:colOff>
      <xdr:row>12</xdr:row>
      <xdr:rowOff>152400</xdr:rowOff>
    </xdr:from>
    <xdr:to>
      <xdr:col>18</xdr:col>
      <xdr:colOff>638175</xdr:colOff>
      <xdr:row>13</xdr:row>
      <xdr:rowOff>152400</xdr:rowOff>
    </xdr:to>
    <xdr:pic>
      <xdr:nvPicPr>
        <xdr:cNvPr id="6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26860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152400</xdr:colOff>
      <xdr:row>13</xdr:row>
      <xdr:rowOff>0</xdr:rowOff>
    </xdr:from>
    <xdr:to>
      <xdr:col>18</xdr:col>
      <xdr:colOff>314325</xdr:colOff>
      <xdr:row>14</xdr:row>
      <xdr:rowOff>0</xdr:rowOff>
    </xdr:to>
    <xdr:pic>
      <xdr:nvPicPr>
        <xdr:cNvPr id="7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2695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171450</xdr:colOff>
      <xdr:row>7</xdr:row>
      <xdr:rowOff>9525</xdr:rowOff>
    </xdr:from>
    <xdr:to>
      <xdr:col>18</xdr:col>
      <xdr:colOff>333375</xdr:colOff>
      <xdr:row>8</xdr:row>
      <xdr:rowOff>9525</xdr:rowOff>
    </xdr:to>
    <xdr:pic>
      <xdr:nvPicPr>
        <xdr:cNvPr id="8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17335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400050</xdr:colOff>
      <xdr:row>7</xdr:row>
      <xdr:rowOff>19050</xdr:rowOff>
    </xdr:from>
    <xdr:to>
      <xdr:col>18</xdr:col>
      <xdr:colOff>561975</xdr:colOff>
      <xdr:row>8</xdr:row>
      <xdr:rowOff>19050</xdr:rowOff>
    </xdr:to>
    <xdr:pic>
      <xdr:nvPicPr>
        <xdr:cNvPr id="9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53700" y="1743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409575</xdr:colOff>
      <xdr:row>8</xdr:row>
      <xdr:rowOff>9525</xdr:rowOff>
    </xdr:from>
    <xdr:to>
      <xdr:col>18</xdr:col>
      <xdr:colOff>571500</xdr:colOff>
      <xdr:row>9</xdr:row>
      <xdr:rowOff>9525</xdr:rowOff>
    </xdr:to>
    <xdr:pic>
      <xdr:nvPicPr>
        <xdr:cNvPr id="10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1895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8</xdr:row>
      <xdr:rowOff>9525</xdr:rowOff>
    </xdr:from>
    <xdr:to>
      <xdr:col>18</xdr:col>
      <xdr:colOff>323850</xdr:colOff>
      <xdr:row>9</xdr:row>
      <xdr:rowOff>9525</xdr:rowOff>
    </xdr:to>
    <xdr:pic>
      <xdr:nvPicPr>
        <xdr:cNvPr id="11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5575" y="1895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304800</xdr:colOff>
      <xdr:row>7</xdr:row>
      <xdr:rowOff>19050</xdr:rowOff>
    </xdr:from>
    <xdr:to>
      <xdr:col>18</xdr:col>
      <xdr:colOff>466725</xdr:colOff>
      <xdr:row>8</xdr:row>
      <xdr:rowOff>19050</xdr:rowOff>
    </xdr:to>
    <xdr:pic>
      <xdr:nvPicPr>
        <xdr:cNvPr id="1" name="Picture 1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1781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361950</xdr:colOff>
      <xdr:row>26</xdr:row>
      <xdr:rowOff>152400</xdr:rowOff>
    </xdr:from>
    <xdr:to>
      <xdr:col>16</xdr:col>
      <xdr:colOff>523875</xdr:colOff>
      <xdr:row>27</xdr:row>
      <xdr:rowOff>152400</xdr:rowOff>
    </xdr:to>
    <xdr:pic>
      <xdr:nvPicPr>
        <xdr:cNvPr id="2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7850" y="5048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25</xdr:row>
      <xdr:rowOff>142875</xdr:rowOff>
    </xdr:from>
    <xdr:to>
      <xdr:col>16</xdr:col>
      <xdr:colOff>400050</xdr:colOff>
      <xdr:row>26</xdr:row>
      <xdr:rowOff>133350</xdr:rowOff>
    </xdr:to>
    <xdr:pic>
      <xdr:nvPicPr>
        <xdr:cNvPr id="3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4867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27</xdr:row>
      <xdr:rowOff>0</xdr:rowOff>
    </xdr:from>
    <xdr:to>
      <xdr:col>16</xdr:col>
      <xdr:colOff>257175</xdr:colOff>
      <xdr:row>28</xdr:row>
      <xdr:rowOff>0</xdr:rowOff>
    </xdr:to>
    <xdr:pic>
      <xdr:nvPicPr>
        <xdr:cNvPr id="4" name="Picture 13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50577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323850</xdr:colOff>
      <xdr:row>8</xdr:row>
      <xdr:rowOff>0</xdr:rowOff>
    </xdr:from>
    <xdr:to>
      <xdr:col>18</xdr:col>
      <xdr:colOff>485775</xdr:colOff>
      <xdr:row>9</xdr:row>
      <xdr:rowOff>9525</xdr:rowOff>
    </xdr:to>
    <xdr:pic>
      <xdr:nvPicPr>
        <xdr:cNvPr id="5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34650" y="19240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266700</xdr:colOff>
      <xdr:row>5</xdr:row>
      <xdr:rowOff>142875</xdr:rowOff>
    </xdr:from>
    <xdr:to>
      <xdr:col>18</xdr:col>
      <xdr:colOff>428625</xdr:colOff>
      <xdr:row>6</xdr:row>
      <xdr:rowOff>152400</xdr:rowOff>
    </xdr:to>
    <xdr:pic>
      <xdr:nvPicPr>
        <xdr:cNvPr id="6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15811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361950</xdr:colOff>
      <xdr:row>38</xdr:row>
      <xdr:rowOff>152400</xdr:rowOff>
    </xdr:from>
    <xdr:to>
      <xdr:col>16</xdr:col>
      <xdr:colOff>523875</xdr:colOff>
      <xdr:row>39</xdr:row>
      <xdr:rowOff>152400</xdr:rowOff>
    </xdr:to>
    <xdr:pic>
      <xdr:nvPicPr>
        <xdr:cNvPr id="1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6915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37</xdr:row>
      <xdr:rowOff>142875</xdr:rowOff>
    </xdr:from>
    <xdr:to>
      <xdr:col>16</xdr:col>
      <xdr:colOff>400050</xdr:colOff>
      <xdr:row>38</xdr:row>
      <xdr:rowOff>133350</xdr:rowOff>
    </xdr:to>
    <xdr:pic>
      <xdr:nvPicPr>
        <xdr:cNvPr id="2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63075" y="673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39</xdr:row>
      <xdr:rowOff>0</xdr:rowOff>
    </xdr:from>
    <xdr:to>
      <xdr:col>16</xdr:col>
      <xdr:colOff>257175</xdr:colOff>
      <xdr:row>40</xdr:row>
      <xdr:rowOff>0</xdr:rowOff>
    </xdr:to>
    <xdr:pic>
      <xdr:nvPicPr>
        <xdr:cNvPr id="3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6924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18</xdr:row>
      <xdr:rowOff>19050</xdr:rowOff>
    </xdr:from>
    <xdr:to>
      <xdr:col>18</xdr:col>
      <xdr:colOff>219075</xdr:colOff>
      <xdr:row>19</xdr:row>
      <xdr:rowOff>19050</xdr:rowOff>
    </xdr:to>
    <xdr:pic>
      <xdr:nvPicPr>
        <xdr:cNvPr id="4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3486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17</xdr:row>
      <xdr:rowOff>9525</xdr:rowOff>
    </xdr:from>
    <xdr:to>
      <xdr:col>18</xdr:col>
      <xdr:colOff>228600</xdr:colOff>
      <xdr:row>18</xdr:row>
      <xdr:rowOff>9525</xdr:rowOff>
    </xdr:to>
    <xdr:pic>
      <xdr:nvPicPr>
        <xdr:cNvPr id="5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33147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95250</xdr:colOff>
      <xdr:row>11</xdr:row>
      <xdr:rowOff>0</xdr:rowOff>
    </xdr:from>
    <xdr:to>
      <xdr:col>18</xdr:col>
      <xdr:colOff>257175</xdr:colOff>
      <xdr:row>12</xdr:row>
      <xdr:rowOff>0</xdr:rowOff>
    </xdr:to>
    <xdr:pic>
      <xdr:nvPicPr>
        <xdr:cNvPr id="6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2333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95250</xdr:colOff>
      <xdr:row>11</xdr:row>
      <xdr:rowOff>0</xdr:rowOff>
    </xdr:from>
    <xdr:to>
      <xdr:col>18</xdr:col>
      <xdr:colOff>257175</xdr:colOff>
      <xdr:row>12</xdr:row>
      <xdr:rowOff>0</xdr:rowOff>
    </xdr:to>
    <xdr:pic>
      <xdr:nvPicPr>
        <xdr:cNvPr id="7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2333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95250</xdr:colOff>
      <xdr:row>11</xdr:row>
      <xdr:rowOff>0</xdr:rowOff>
    </xdr:from>
    <xdr:to>
      <xdr:col>18</xdr:col>
      <xdr:colOff>257175</xdr:colOff>
      <xdr:row>12</xdr:row>
      <xdr:rowOff>0</xdr:rowOff>
    </xdr:to>
    <xdr:pic>
      <xdr:nvPicPr>
        <xdr:cNvPr id="8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2333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95250</xdr:colOff>
      <xdr:row>11</xdr:row>
      <xdr:rowOff>0</xdr:rowOff>
    </xdr:from>
    <xdr:to>
      <xdr:col>18</xdr:col>
      <xdr:colOff>257175</xdr:colOff>
      <xdr:row>12</xdr:row>
      <xdr:rowOff>0</xdr:rowOff>
    </xdr:to>
    <xdr:pic>
      <xdr:nvPicPr>
        <xdr:cNvPr id="9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2333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352425</xdr:colOff>
      <xdr:row>10</xdr:row>
      <xdr:rowOff>152400</xdr:rowOff>
    </xdr:from>
    <xdr:to>
      <xdr:col>18</xdr:col>
      <xdr:colOff>514350</xdr:colOff>
      <xdr:row>11</xdr:row>
      <xdr:rowOff>152400</xdr:rowOff>
    </xdr:to>
    <xdr:pic>
      <xdr:nvPicPr>
        <xdr:cNvPr id="10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34650" y="23241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95250</xdr:colOff>
      <xdr:row>16</xdr:row>
      <xdr:rowOff>19050</xdr:rowOff>
    </xdr:from>
    <xdr:to>
      <xdr:col>18</xdr:col>
      <xdr:colOff>257175</xdr:colOff>
      <xdr:row>17</xdr:row>
      <xdr:rowOff>19050</xdr:rowOff>
    </xdr:to>
    <xdr:pic>
      <xdr:nvPicPr>
        <xdr:cNvPr id="11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3162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314325</xdr:colOff>
      <xdr:row>17</xdr:row>
      <xdr:rowOff>19050</xdr:rowOff>
    </xdr:from>
    <xdr:to>
      <xdr:col>18</xdr:col>
      <xdr:colOff>476250</xdr:colOff>
      <xdr:row>18</xdr:row>
      <xdr:rowOff>19050</xdr:rowOff>
    </xdr:to>
    <xdr:pic>
      <xdr:nvPicPr>
        <xdr:cNvPr id="12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3324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314325</xdr:colOff>
      <xdr:row>15</xdr:row>
      <xdr:rowOff>0</xdr:rowOff>
    </xdr:from>
    <xdr:to>
      <xdr:col>18</xdr:col>
      <xdr:colOff>476250</xdr:colOff>
      <xdr:row>16</xdr:row>
      <xdr:rowOff>0</xdr:rowOff>
    </xdr:to>
    <xdr:pic>
      <xdr:nvPicPr>
        <xdr:cNvPr id="13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981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15</xdr:row>
      <xdr:rowOff>0</xdr:rowOff>
    </xdr:from>
    <xdr:to>
      <xdr:col>18</xdr:col>
      <xdr:colOff>247650</xdr:colOff>
      <xdr:row>16</xdr:row>
      <xdr:rowOff>0</xdr:rowOff>
    </xdr:to>
    <xdr:pic>
      <xdr:nvPicPr>
        <xdr:cNvPr id="14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2981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304800</xdr:colOff>
      <xdr:row>18</xdr:row>
      <xdr:rowOff>0</xdr:rowOff>
    </xdr:from>
    <xdr:to>
      <xdr:col>18</xdr:col>
      <xdr:colOff>466725</xdr:colOff>
      <xdr:row>19</xdr:row>
      <xdr:rowOff>0</xdr:rowOff>
    </xdr:to>
    <xdr:pic>
      <xdr:nvPicPr>
        <xdr:cNvPr id="15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34671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400050</xdr:colOff>
      <xdr:row>22</xdr:row>
      <xdr:rowOff>0</xdr:rowOff>
    </xdr:from>
    <xdr:to>
      <xdr:col>18</xdr:col>
      <xdr:colOff>561975</xdr:colOff>
      <xdr:row>23</xdr:row>
      <xdr:rowOff>0</xdr:rowOff>
    </xdr:to>
    <xdr:pic>
      <xdr:nvPicPr>
        <xdr:cNvPr id="16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82275" y="4114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22</xdr:row>
      <xdr:rowOff>0</xdr:rowOff>
    </xdr:from>
    <xdr:to>
      <xdr:col>18</xdr:col>
      <xdr:colOff>295275</xdr:colOff>
      <xdr:row>23</xdr:row>
      <xdr:rowOff>0</xdr:rowOff>
    </xdr:to>
    <xdr:pic>
      <xdr:nvPicPr>
        <xdr:cNvPr id="17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5575" y="4114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190500</xdr:colOff>
      <xdr:row>19</xdr:row>
      <xdr:rowOff>0</xdr:rowOff>
    </xdr:from>
    <xdr:to>
      <xdr:col>18</xdr:col>
      <xdr:colOff>352425</xdr:colOff>
      <xdr:row>20</xdr:row>
      <xdr:rowOff>0</xdr:rowOff>
    </xdr:to>
    <xdr:pic>
      <xdr:nvPicPr>
        <xdr:cNvPr id="18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36290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21</xdr:row>
      <xdr:rowOff>0</xdr:rowOff>
    </xdr:from>
    <xdr:to>
      <xdr:col>18</xdr:col>
      <xdr:colOff>161925</xdr:colOff>
      <xdr:row>22</xdr:row>
      <xdr:rowOff>0</xdr:rowOff>
    </xdr:to>
    <xdr:pic>
      <xdr:nvPicPr>
        <xdr:cNvPr id="19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39528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304800</xdr:colOff>
      <xdr:row>21</xdr:row>
      <xdr:rowOff>9525</xdr:rowOff>
    </xdr:from>
    <xdr:to>
      <xdr:col>18</xdr:col>
      <xdr:colOff>466725</xdr:colOff>
      <xdr:row>22</xdr:row>
      <xdr:rowOff>9525</xdr:rowOff>
    </xdr:to>
    <xdr:pic>
      <xdr:nvPicPr>
        <xdr:cNvPr id="20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39624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333375</xdr:colOff>
      <xdr:row>16</xdr:row>
      <xdr:rowOff>0</xdr:rowOff>
    </xdr:from>
    <xdr:to>
      <xdr:col>18</xdr:col>
      <xdr:colOff>495300</xdr:colOff>
      <xdr:row>17</xdr:row>
      <xdr:rowOff>0</xdr:rowOff>
    </xdr:to>
    <xdr:pic>
      <xdr:nvPicPr>
        <xdr:cNvPr id="21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3143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323850</xdr:colOff>
      <xdr:row>20</xdr:row>
      <xdr:rowOff>0</xdr:rowOff>
    </xdr:from>
    <xdr:to>
      <xdr:col>18</xdr:col>
      <xdr:colOff>485775</xdr:colOff>
      <xdr:row>21</xdr:row>
      <xdr:rowOff>0</xdr:rowOff>
    </xdr:to>
    <xdr:pic>
      <xdr:nvPicPr>
        <xdr:cNvPr id="22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6075" y="3790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447675</xdr:colOff>
      <xdr:row>6</xdr:row>
      <xdr:rowOff>9525</xdr:rowOff>
    </xdr:from>
    <xdr:to>
      <xdr:col>18</xdr:col>
      <xdr:colOff>609600</xdr:colOff>
      <xdr:row>7</xdr:row>
      <xdr:rowOff>9525</xdr:rowOff>
    </xdr:to>
    <xdr:pic>
      <xdr:nvPicPr>
        <xdr:cNvPr id="23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15335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6</xdr:row>
      <xdr:rowOff>0</xdr:rowOff>
    </xdr:from>
    <xdr:to>
      <xdr:col>18</xdr:col>
      <xdr:colOff>323850</xdr:colOff>
      <xdr:row>7</xdr:row>
      <xdr:rowOff>0</xdr:rowOff>
    </xdr:to>
    <xdr:pic>
      <xdr:nvPicPr>
        <xdr:cNvPr id="24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1524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428625</xdr:colOff>
      <xdr:row>6</xdr:row>
      <xdr:rowOff>152400</xdr:rowOff>
    </xdr:from>
    <xdr:to>
      <xdr:col>18</xdr:col>
      <xdr:colOff>590550</xdr:colOff>
      <xdr:row>7</xdr:row>
      <xdr:rowOff>152400</xdr:rowOff>
    </xdr:to>
    <xdr:pic>
      <xdr:nvPicPr>
        <xdr:cNvPr id="25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10850" y="16764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152400</xdr:colOff>
      <xdr:row>7</xdr:row>
      <xdr:rowOff>9525</xdr:rowOff>
    </xdr:from>
    <xdr:to>
      <xdr:col>18</xdr:col>
      <xdr:colOff>314325</xdr:colOff>
      <xdr:row>8</xdr:row>
      <xdr:rowOff>9525</xdr:rowOff>
    </xdr:to>
    <xdr:pic>
      <xdr:nvPicPr>
        <xdr:cNvPr id="26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1695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361950</xdr:colOff>
      <xdr:row>12</xdr:row>
      <xdr:rowOff>0</xdr:rowOff>
    </xdr:from>
    <xdr:to>
      <xdr:col>18</xdr:col>
      <xdr:colOff>523875</xdr:colOff>
      <xdr:row>13</xdr:row>
      <xdr:rowOff>0</xdr:rowOff>
    </xdr:to>
    <xdr:pic>
      <xdr:nvPicPr>
        <xdr:cNvPr id="27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24955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123825</xdr:colOff>
      <xdr:row>11</xdr:row>
      <xdr:rowOff>152400</xdr:rowOff>
    </xdr:from>
    <xdr:to>
      <xdr:col>18</xdr:col>
      <xdr:colOff>285750</xdr:colOff>
      <xdr:row>12</xdr:row>
      <xdr:rowOff>152400</xdr:rowOff>
    </xdr:to>
    <xdr:pic>
      <xdr:nvPicPr>
        <xdr:cNvPr id="28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24860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123825</xdr:colOff>
      <xdr:row>20</xdr:row>
      <xdr:rowOff>0</xdr:rowOff>
    </xdr:from>
    <xdr:to>
      <xdr:col>18</xdr:col>
      <xdr:colOff>285750</xdr:colOff>
      <xdr:row>21</xdr:row>
      <xdr:rowOff>0</xdr:rowOff>
    </xdr:to>
    <xdr:pic>
      <xdr:nvPicPr>
        <xdr:cNvPr id="29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3790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447675</xdr:colOff>
      <xdr:row>24</xdr:row>
      <xdr:rowOff>19050</xdr:rowOff>
    </xdr:from>
    <xdr:to>
      <xdr:col>18</xdr:col>
      <xdr:colOff>609600</xdr:colOff>
      <xdr:row>25</xdr:row>
      <xdr:rowOff>19050</xdr:rowOff>
    </xdr:to>
    <xdr:pic>
      <xdr:nvPicPr>
        <xdr:cNvPr id="30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44577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24</xdr:row>
      <xdr:rowOff>9525</xdr:rowOff>
    </xdr:from>
    <xdr:to>
      <xdr:col>18</xdr:col>
      <xdr:colOff>342900</xdr:colOff>
      <xdr:row>25</xdr:row>
      <xdr:rowOff>9525</xdr:rowOff>
    </xdr:to>
    <xdr:pic>
      <xdr:nvPicPr>
        <xdr:cNvPr id="31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4448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361950</xdr:colOff>
      <xdr:row>23</xdr:row>
      <xdr:rowOff>152400</xdr:rowOff>
    </xdr:from>
    <xdr:to>
      <xdr:col>16</xdr:col>
      <xdr:colOff>523875</xdr:colOff>
      <xdr:row>24</xdr:row>
      <xdr:rowOff>152400</xdr:rowOff>
    </xdr:to>
    <xdr:pic>
      <xdr:nvPicPr>
        <xdr:cNvPr id="1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4533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22</xdr:row>
      <xdr:rowOff>142875</xdr:rowOff>
    </xdr:from>
    <xdr:to>
      <xdr:col>16</xdr:col>
      <xdr:colOff>400050</xdr:colOff>
      <xdr:row>23</xdr:row>
      <xdr:rowOff>133350</xdr:rowOff>
    </xdr:to>
    <xdr:pic>
      <xdr:nvPicPr>
        <xdr:cNvPr id="2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7850" y="43529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24</xdr:row>
      <xdr:rowOff>0</xdr:rowOff>
    </xdr:from>
    <xdr:to>
      <xdr:col>16</xdr:col>
      <xdr:colOff>257175</xdr:colOff>
      <xdr:row>25</xdr:row>
      <xdr:rowOff>0</xdr:rowOff>
    </xdr:to>
    <xdr:pic>
      <xdr:nvPicPr>
        <xdr:cNvPr id="3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543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361950</xdr:colOff>
      <xdr:row>25</xdr:row>
      <xdr:rowOff>152400</xdr:rowOff>
    </xdr:from>
    <xdr:to>
      <xdr:col>16</xdr:col>
      <xdr:colOff>523875</xdr:colOff>
      <xdr:row>26</xdr:row>
      <xdr:rowOff>152400</xdr:rowOff>
    </xdr:to>
    <xdr:pic>
      <xdr:nvPicPr>
        <xdr:cNvPr id="1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905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24</xdr:row>
      <xdr:rowOff>142875</xdr:rowOff>
    </xdr:from>
    <xdr:to>
      <xdr:col>16</xdr:col>
      <xdr:colOff>400050</xdr:colOff>
      <xdr:row>25</xdr:row>
      <xdr:rowOff>133350</xdr:rowOff>
    </xdr:to>
    <xdr:pic>
      <xdr:nvPicPr>
        <xdr:cNvPr id="2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47244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26</xdr:row>
      <xdr:rowOff>0</xdr:rowOff>
    </xdr:from>
    <xdr:to>
      <xdr:col>16</xdr:col>
      <xdr:colOff>257175</xdr:colOff>
      <xdr:row>27</xdr:row>
      <xdr:rowOff>0</xdr:rowOff>
    </xdr:to>
    <xdr:pic>
      <xdr:nvPicPr>
        <xdr:cNvPr id="3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4914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428625</xdr:colOff>
      <xdr:row>5</xdr:row>
      <xdr:rowOff>152400</xdr:rowOff>
    </xdr:from>
    <xdr:to>
      <xdr:col>18</xdr:col>
      <xdr:colOff>590550</xdr:colOff>
      <xdr:row>6</xdr:row>
      <xdr:rowOff>152400</xdr:rowOff>
    </xdr:to>
    <xdr:pic>
      <xdr:nvPicPr>
        <xdr:cNvPr id="4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34650" y="1609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152400</xdr:colOff>
      <xdr:row>6</xdr:row>
      <xdr:rowOff>0</xdr:rowOff>
    </xdr:from>
    <xdr:to>
      <xdr:col>18</xdr:col>
      <xdr:colOff>314325</xdr:colOff>
      <xdr:row>7</xdr:row>
      <xdr:rowOff>0</xdr:rowOff>
    </xdr:to>
    <xdr:pic>
      <xdr:nvPicPr>
        <xdr:cNvPr id="5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58425" y="1619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457200</xdr:colOff>
      <xdr:row>12</xdr:row>
      <xdr:rowOff>9525</xdr:rowOff>
    </xdr:from>
    <xdr:to>
      <xdr:col>18</xdr:col>
      <xdr:colOff>619125</xdr:colOff>
      <xdr:row>13</xdr:row>
      <xdr:rowOff>9525</xdr:rowOff>
    </xdr:to>
    <xdr:pic>
      <xdr:nvPicPr>
        <xdr:cNvPr id="6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2600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12</xdr:row>
      <xdr:rowOff>0</xdr:rowOff>
    </xdr:from>
    <xdr:to>
      <xdr:col>18</xdr:col>
      <xdr:colOff>342900</xdr:colOff>
      <xdr:row>13</xdr:row>
      <xdr:rowOff>0</xdr:rowOff>
    </xdr:to>
    <xdr:pic>
      <xdr:nvPicPr>
        <xdr:cNvPr id="7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0" y="2590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428625</xdr:colOff>
      <xdr:row>7</xdr:row>
      <xdr:rowOff>0</xdr:rowOff>
    </xdr:from>
    <xdr:to>
      <xdr:col>18</xdr:col>
      <xdr:colOff>590550</xdr:colOff>
      <xdr:row>8</xdr:row>
      <xdr:rowOff>0</xdr:rowOff>
    </xdr:to>
    <xdr:pic>
      <xdr:nvPicPr>
        <xdr:cNvPr id="8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34650" y="1781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142875</xdr:colOff>
      <xdr:row>7</xdr:row>
      <xdr:rowOff>0</xdr:rowOff>
    </xdr:from>
    <xdr:to>
      <xdr:col>18</xdr:col>
      <xdr:colOff>304800</xdr:colOff>
      <xdr:row>8</xdr:row>
      <xdr:rowOff>0</xdr:rowOff>
    </xdr:to>
    <xdr:pic>
      <xdr:nvPicPr>
        <xdr:cNvPr id="9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1781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495300</xdr:colOff>
      <xdr:row>5</xdr:row>
      <xdr:rowOff>142875</xdr:rowOff>
    </xdr:from>
    <xdr:to>
      <xdr:col>18</xdr:col>
      <xdr:colOff>657225</xdr:colOff>
      <xdr:row>6</xdr:row>
      <xdr:rowOff>152400</xdr:rowOff>
    </xdr:to>
    <xdr:pic>
      <xdr:nvPicPr>
        <xdr:cNvPr id="1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4763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11</xdr:row>
      <xdr:rowOff>19050</xdr:rowOff>
    </xdr:from>
    <xdr:to>
      <xdr:col>18</xdr:col>
      <xdr:colOff>381000</xdr:colOff>
      <xdr:row>12</xdr:row>
      <xdr:rowOff>28575</xdr:rowOff>
    </xdr:to>
    <xdr:pic>
      <xdr:nvPicPr>
        <xdr:cNvPr id="2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6075" y="23241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390525</xdr:colOff>
      <xdr:row>17</xdr:row>
      <xdr:rowOff>9525</xdr:rowOff>
    </xdr:from>
    <xdr:to>
      <xdr:col>18</xdr:col>
      <xdr:colOff>552450</xdr:colOff>
      <xdr:row>18</xdr:row>
      <xdr:rowOff>19050</xdr:rowOff>
    </xdr:to>
    <xdr:pic>
      <xdr:nvPicPr>
        <xdr:cNvPr id="3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77525" y="32861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361950</xdr:colOff>
      <xdr:row>30</xdr:row>
      <xdr:rowOff>152400</xdr:rowOff>
    </xdr:from>
    <xdr:to>
      <xdr:col>16</xdr:col>
      <xdr:colOff>523875</xdr:colOff>
      <xdr:row>31</xdr:row>
      <xdr:rowOff>152400</xdr:rowOff>
    </xdr:to>
    <xdr:pic>
      <xdr:nvPicPr>
        <xdr:cNvPr id="4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4525" y="5591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29</xdr:row>
      <xdr:rowOff>142875</xdr:rowOff>
    </xdr:from>
    <xdr:to>
      <xdr:col>16</xdr:col>
      <xdr:colOff>400050</xdr:colOff>
      <xdr:row>30</xdr:row>
      <xdr:rowOff>133350</xdr:rowOff>
    </xdr:to>
    <xdr:pic>
      <xdr:nvPicPr>
        <xdr:cNvPr id="5" name="Picture 14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5410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31</xdr:row>
      <xdr:rowOff>0</xdr:rowOff>
    </xdr:from>
    <xdr:to>
      <xdr:col>16</xdr:col>
      <xdr:colOff>257175</xdr:colOff>
      <xdr:row>32</xdr:row>
      <xdr:rowOff>0</xdr:rowOff>
    </xdr:to>
    <xdr:pic>
      <xdr:nvPicPr>
        <xdr:cNvPr id="6" name="Picture 15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7825" y="56007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476250</xdr:colOff>
      <xdr:row>9</xdr:row>
      <xdr:rowOff>152400</xdr:rowOff>
    </xdr:from>
    <xdr:to>
      <xdr:col>18</xdr:col>
      <xdr:colOff>638175</xdr:colOff>
      <xdr:row>11</xdr:row>
      <xdr:rowOff>0</xdr:rowOff>
    </xdr:to>
    <xdr:pic>
      <xdr:nvPicPr>
        <xdr:cNvPr id="7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21336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466725</xdr:colOff>
      <xdr:row>12</xdr:row>
      <xdr:rowOff>0</xdr:rowOff>
    </xdr:from>
    <xdr:to>
      <xdr:col>18</xdr:col>
      <xdr:colOff>628650</xdr:colOff>
      <xdr:row>13</xdr:row>
      <xdr:rowOff>9525</xdr:rowOff>
    </xdr:to>
    <xdr:pic>
      <xdr:nvPicPr>
        <xdr:cNvPr id="8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53725" y="24669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12</xdr:row>
      <xdr:rowOff>0</xdr:rowOff>
    </xdr:from>
    <xdr:to>
      <xdr:col>18</xdr:col>
      <xdr:colOff>381000</xdr:colOff>
      <xdr:row>13</xdr:row>
      <xdr:rowOff>9525</xdr:rowOff>
    </xdr:to>
    <xdr:pic>
      <xdr:nvPicPr>
        <xdr:cNvPr id="9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6075" y="24669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466725</xdr:colOff>
      <xdr:row>5</xdr:row>
      <xdr:rowOff>0</xdr:rowOff>
    </xdr:from>
    <xdr:to>
      <xdr:col>18</xdr:col>
      <xdr:colOff>628650</xdr:colOff>
      <xdr:row>6</xdr:row>
      <xdr:rowOff>9525</xdr:rowOff>
    </xdr:to>
    <xdr:pic>
      <xdr:nvPicPr>
        <xdr:cNvPr id="10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53725" y="13335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5</xdr:row>
      <xdr:rowOff>19050</xdr:rowOff>
    </xdr:from>
    <xdr:to>
      <xdr:col>18</xdr:col>
      <xdr:colOff>342900</xdr:colOff>
      <xdr:row>6</xdr:row>
      <xdr:rowOff>28575</xdr:rowOff>
    </xdr:to>
    <xdr:pic>
      <xdr:nvPicPr>
        <xdr:cNvPr id="11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13525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5</xdr:row>
      <xdr:rowOff>152400</xdr:rowOff>
    </xdr:from>
    <xdr:to>
      <xdr:col>18</xdr:col>
      <xdr:colOff>342900</xdr:colOff>
      <xdr:row>7</xdr:row>
      <xdr:rowOff>0</xdr:rowOff>
    </xdr:to>
    <xdr:pic>
      <xdr:nvPicPr>
        <xdr:cNvPr id="12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14859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10</xdr:row>
      <xdr:rowOff>0</xdr:rowOff>
    </xdr:from>
    <xdr:to>
      <xdr:col>18</xdr:col>
      <xdr:colOff>381000</xdr:colOff>
      <xdr:row>11</xdr:row>
      <xdr:rowOff>9525</xdr:rowOff>
    </xdr:to>
    <xdr:pic>
      <xdr:nvPicPr>
        <xdr:cNvPr id="13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6075" y="21431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447675</xdr:colOff>
      <xdr:row>11</xdr:row>
      <xdr:rowOff>0</xdr:rowOff>
    </xdr:from>
    <xdr:to>
      <xdr:col>18</xdr:col>
      <xdr:colOff>609600</xdr:colOff>
      <xdr:row>12</xdr:row>
      <xdr:rowOff>9525</xdr:rowOff>
    </xdr:to>
    <xdr:pic>
      <xdr:nvPicPr>
        <xdr:cNvPr id="14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34675" y="23050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419100</xdr:colOff>
      <xdr:row>9</xdr:row>
      <xdr:rowOff>0</xdr:rowOff>
    </xdr:from>
    <xdr:to>
      <xdr:col>18</xdr:col>
      <xdr:colOff>581025</xdr:colOff>
      <xdr:row>10</xdr:row>
      <xdr:rowOff>0</xdr:rowOff>
    </xdr:to>
    <xdr:pic>
      <xdr:nvPicPr>
        <xdr:cNvPr id="15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06100" y="1981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142875</xdr:colOff>
      <xdr:row>9</xdr:row>
      <xdr:rowOff>19050</xdr:rowOff>
    </xdr:from>
    <xdr:to>
      <xdr:col>18</xdr:col>
      <xdr:colOff>304800</xdr:colOff>
      <xdr:row>10</xdr:row>
      <xdr:rowOff>19050</xdr:rowOff>
    </xdr:to>
    <xdr:pic>
      <xdr:nvPicPr>
        <xdr:cNvPr id="16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2000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361950</xdr:colOff>
      <xdr:row>24</xdr:row>
      <xdr:rowOff>152400</xdr:rowOff>
    </xdr:from>
    <xdr:to>
      <xdr:col>16</xdr:col>
      <xdr:colOff>523875</xdr:colOff>
      <xdr:row>25</xdr:row>
      <xdr:rowOff>152400</xdr:rowOff>
    </xdr:to>
    <xdr:pic>
      <xdr:nvPicPr>
        <xdr:cNvPr id="1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4705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23</xdr:row>
      <xdr:rowOff>142875</xdr:rowOff>
    </xdr:from>
    <xdr:to>
      <xdr:col>16</xdr:col>
      <xdr:colOff>400050</xdr:colOff>
      <xdr:row>24</xdr:row>
      <xdr:rowOff>133350</xdr:rowOff>
    </xdr:to>
    <xdr:pic>
      <xdr:nvPicPr>
        <xdr:cNvPr id="2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4524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25</xdr:row>
      <xdr:rowOff>0</xdr:rowOff>
    </xdr:from>
    <xdr:to>
      <xdr:col>16</xdr:col>
      <xdr:colOff>257175</xdr:colOff>
      <xdr:row>26</xdr:row>
      <xdr:rowOff>0</xdr:rowOff>
    </xdr:to>
    <xdr:pic>
      <xdr:nvPicPr>
        <xdr:cNvPr id="3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47148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466725</xdr:colOff>
      <xdr:row>6</xdr:row>
      <xdr:rowOff>9525</xdr:rowOff>
    </xdr:from>
    <xdr:to>
      <xdr:col>18</xdr:col>
      <xdr:colOff>628650</xdr:colOff>
      <xdr:row>7</xdr:row>
      <xdr:rowOff>19050</xdr:rowOff>
    </xdr:to>
    <xdr:pic>
      <xdr:nvPicPr>
        <xdr:cNvPr id="4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0" y="15906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171450</xdr:colOff>
      <xdr:row>6</xdr:row>
      <xdr:rowOff>19050</xdr:rowOff>
    </xdr:from>
    <xdr:to>
      <xdr:col>18</xdr:col>
      <xdr:colOff>333375</xdr:colOff>
      <xdr:row>7</xdr:row>
      <xdr:rowOff>28575</xdr:rowOff>
    </xdr:to>
    <xdr:pic>
      <xdr:nvPicPr>
        <xdr:cNvPr id="5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6002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466725</xdr:colOff>
      <xdr:row>11</xdr:row>
      <xdr:rowOff>9525</xdr:rowOff>
    </xdr:from>
    <xdr:to>
      <xdr:col>18</xdr:col>
      <xdr:colOff>628650</xdr:colOff>
      <xdr:row>12</xdr:row>
      <xdr:rowOff>19050</xdr:rowOff>
    </xdr:to>
    <xdr:pic>
      <xdr:nvPicPr>
        <xdr:cNvPr id="6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0" y="24003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200025</xdr:colOff>
      <xdr:row>10</xdr:row>
      <xdr:rowOff>152400</xdr:rowOff>
    </xdr:from>
    <xdr:to>
      <xdr:col>18</xdr:col>
      <xdr:colOff>361950</xdr:colOff>
      <xdr:row>12</xdr:row>
      <xdr:rowOff>0</xdr:rowOff>
    </xdr:to>
    <xdr:pic>
      <xdr:nvPicPr>
        <xdr:cNvPr id="7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01300" y="23812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342900</xdr:colOff>
      <xdr:row>7</xdr:row>
      <xdr:rowOff>9525</xdr:rowOff>
    </xdr:from>
    <xdr:to>
      <xdr:col>18</xdr:col>
      <xdr:colOff>504825</xdr:colOff>
      <xdr:row>8</xdr:row>
      <xdr:rowOff>9525</xdr:rowOff>
    </xdr:to>
    <xdr:pic>
      <xdr:nvPicPr>
        <xdr:cNvPr id="1" name="Picture 1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1704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371475</xdr:colOff>
      <xdr:row>10</xdr:row>
      <xdr:rowOff>0</xdr:rowOff>
    </xdr:from>
    <xdr:to>
      <xdr:col>18</xdr:col>
      <xdr:colOff>533400</xdr:colOff>
      <xdr:row>11</xdr:row>
      <xdr:rowOff>0</xdr:rowOff>
    </xdr:to>
    <xdr:pic>
      <xdr:nvPicPr>
        <xdr:cNvPr id="2" name="Picture 1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6075" y="2181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8</xdr:row>
      <xdr:rowOff>142875</xdr:rowOff>
    </xdr:from>
    <xdr:to>
      <xdr:col>18</xdr:col>
      <xdr:colOff>276225</xdr:colOff>
      <xdr:row>9</xdr:row>
      <xdr:rowOff>142875</xdr:rowOff>
    </xdr:to>
    <xdr:pic>
      <xdr:nvPicPr>
        <xdr:cNvPr id="3" name="Picture 1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2000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123825</xdr:colOff>
      <xdr:row>10</xdr:row>
      <xdr:rowOff>9525</xdr:rowOff>
    </xdr:from>
    <xdr:to>
      <xdr:col>18</xdr:col>
      <xdr:colOff>285750</xdr:colOff>
      <xdr:row>11</xdr:row>
      <xdr:rowOff>9525</xdr:rowOff>
    </xdr:to>
    <xdr:pic>
      <xdr:nvPicPr>
        <xdr:cNvPr id="4" name="Picture 1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58425" y="2190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371475</xdr:colOff>
      <xdr:row>8</xdr:row>
      <xdr:rowOff>152400</xdr:rowOff>
    </xdr:from>
    <xdr:to>
      <xdr:col>18</xdr:col>
      <xdr:colOff>533400</xdr:colOff>
      <xdr:row>9</xdr:row>
      <xdr:rowOff>152400</xdr:rowOff>
    </xdr:to>
    <xdr:pic>
      <xdr:nvPicPr>
        <xdr:cNvPr id="5" name="Picture 1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6075" y="20097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361950</xdr:colOff>
      <xdr:row>33</xdr:row>
      <xdr:rowOff>152400</xdr:rowOff>
    </xdr:from>
    <xdr:to>
      <xdr:col>16</xdr:col>
      <xdr:colOff>523875</xdr:colOff>
      <xdr:row>34</xdr:row>
      <xdr:rowOff>152400</xdr:rowOff>
    </xdr:to>
    <xdr:pic>
      <xdr:nvPicPr>
        <xdr:cNvPr id="6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6096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32</xdr:row>
      <xdr:rowOff>142875</xdr:rowOff>
    </xdr:from>
    <xdr:to>
      <xdr:col>16</xdr:col>
      <xdr:colOff>400050</xdr:colOff>
      <xdr:row>33</xdr:row>
      <xdr:rowOff>133350</xdr:rowOff>
    </xdr:to>
    <xdr:pic>
      <xdr:nvPicPr>
        <xdr:cNvPr id="7" name="Picture 24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59150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34</xdr:row>
      <xdr:rowOff>0</xdr:rowOff>
    </xdr:from>
    <xdr:to>
      <xdr:col>16</xdr:col>
      <xdr:colOff>257175</xdr:colOff>
      <xdr:row>35</xdr:row>
      <xdr:rowOff>0</xdr:rowOff>
    </xdr:to>
    <xdr:pic>
      <xdr:nvPicPr>
        <xdr:cNvPr id="8" name="Picture 25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5900" y="61055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247650</xdr:colOff>
      <xdr:row>11</xdr:row>
      <xdr:rowOff>142875</xdr:rowOff>
    </xdr:from>
    <xdr:to>
      <xdr:col>18</xdr:col>
      <xdr:colOff>409575</xdr:colOff>
      <xdr:row>12</xdr:row>
      <xdr:rowOff>142875</xdr:rowOff>
    </xdr:to>
    <xdr:pic>
      <xdr:nvPicPr>
        <xdr:cNvPr id="9" name="Picture 26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24860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123825</xdr:colOff>
      <xdr:row>5</xdr:row>
      <xdr:rowOff>152400</xdr:rowOff>
    </xdr:from>
    <xdr:to>
      <xdr:col>18</xdr:col>
      <xdr:colOff>285750</xdr:colOff>
      <xdr:row>6</xdr:row>
      <xdr:rowOff>152400</xdr:rowOff>
    </xdr:to>
    <xdr:pic>
      <xdr:nvPicPr>
        <xdr:cNvPr id="10" name="Picture 1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58425" y="1524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361950</xdr:colOff>
      <xdr:row>5</xdr:row>
      <xdr:rowOff>152400</xdr:rowOff>
    </xdr:from>
    <xdr:to>
      <xdr:col>18</xdr:col>
      <xdr:colOff>523875</xdr:colOff>
      <xdr:row>6</xdr:row>
      <xdr:rowOff>152400</xdr:rowOff>
    </xdr:to>
    <xdr:pic>
      <xdr:nvPicPr>
        <xdr:cNvPr id="11" name="Picture 1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524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7</xdr:row>
      <xdr:rowOff>0</xdr:rowOff>
    </xdr:from>
    <xdr:to>
      <xdr:col>18</xdr:col>
      <xdr:colOff>276225</xdr:colOff>
      <xdr:row>8</xdr:row>
      <xdr:rowOff>9525</xdr:rowOff>
    </xdr:to>
    <xdr:pic>
      <xdr:nvPicPr>
        <xdr:cNvPr id="12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16954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247650</xdr:colOff>
      <xdr:row>11</xdr:row>
      <xdr:rowOff>0</xdr:rowOff>
    </xdr:from>
    <xdr:to>
      <xdr:col>18</xdr:col>
      <xdr:colOff>409575</xdr:colOff>
      <xdr:row>12</xdr:row>
      <xdr:rowOff>0</xdr:rowOff>
    </xdr:to>
    <xdr:pic>
      <xdr:nvPicPr>
        <xdr:cNvPr id="13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2343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285750</xdr:colOff>
      <xdr:row>12</xdr:row>
      <xdr:rowOff>152400</xdr:rowOff>
    </xdr:from>
    <xdr:to>
      <xdr:col>18</xdr:col>
      <xdr:colOff>447675</xdr:colOff>
      <xdr:row>13</xdr:row>
      <xdr:rowOff>152400</xdr:rowOff>
    </xdr:to>
    <xdr:pic>
      <xdr:nvPicPr>
        <xdr:cNvPr id="14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2657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304800</xdr:colOff>
      <xdr:row>19</xdr:row>
      <xdr:rowOff>28575</xdr:rowOff>
    </xdr:from>
    <xdr:to>
      <xdr:col>18</xdr:col>
      <xdr:colOff>466725</xdr:colOff>
      <xdr:row>20</xdr:row>
      <xdr:rowOff>28575</xdr:rowOff>
    </xdr:to>
    <xdr:pic>
      <xdr:nvPicPr>
        <xdr:cNvPr id="15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39400" y="36671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171450</xdr:colOff>
      <xdr:row>4</xdr:row>
      <xdr:rowOff>590550</xdr:rowOff>
    </xdr:from>
    <xdr:to>
      <xdr:col>18</xdr:col>
      <xdr:colOff>333375</xdr:colOff>
      <xdr:row>6</xdr:row>
      <xdr:rowOff>9525</xdr:rowOff>
    </xdr:to>
    <xdr:pic>
      <xdr:nvPicPr>
        <xdr:cNvPr id="1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1362075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390525</xdr:colOff>
      <xdr:row>4</xdr:row>
      <xdr:rowOff>600075</xdr:rowOff>
    </xdr:from>
    <xdr:to>
      <xdr:col>18</xdr:col>
      <xdr:colOff>552450</xdr:colOff>
      <xdr:row>6</xdr:row>
      <xdr:rowOff>19050</xdr:rowOff>
    </xdr:to>
    <xdr:pic>
      <xdr:nvPicPr>
        <xdr:cNvPr id="2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53700" y="1371600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209550</xdr:colOff>
      <xdr:row>10</xdr:row>
      <xdr:rowOff>152400</xdr:rowOff>
    </xdr:from>
    <xdr:to>
      <xdr:col>18</xdr:col>
      <xdr:colOff>371475</xdr:colOff>
      <xdr:row>12</xdr:row>
      <xdr:rowOff>19050</xdr:rowOff>
    </xdr:to>
    <xdr:pic>
      <xdr:nvPicPr>
        <xdr:cNvPr id="3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2343150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457200</xdr:colOff>
      <xdr:row>11</xdr:row>
      <xdr:rowOff>0</xdr:rowOff>
    </xdr:from>
    <xdr:to>
      <xdr:col>18</xdr:col>
      <xdr:colOff>619125</xdr:colOff>
      <xdr:row>12</xdr:row>
      <xdr:rowOff>9525</xdr:rowOff>
    </xdr:to>
    <xdr:pic>
      <xdr:nvPicPr>
        <xdr:cNvPr id="4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0375" y="23526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361950</xdr:colOff>
      <xdr:row>24</xdr:row>
      <xdr:rowOff>152400</xdr:rowOff>
    </xdr:from>
    <xdr:to>
      <xdr:col>16</xdr:col>
      <xdr:colOff>523875</xdr:colOff>
      <xdr:row>25</xdr:row>
      <xdr:rowOff>152400</xdr:rowOff>
    </xdr:to>
    <xdr:pic>
      <xdr:nvPicPr>
        <xdr:cNvPr id="5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4667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23</xdr:row>
      <xdr:rowOff>142875</xdr:rowOff>
    </xdr:from>
    <xdr:to>
      <xdr:col>16</xdr:col>
      <xdr:colOff>400050</xdr:colOff>
      <xdr:row>24</xdr:row>
      <xdr:rowOff>133350</xdr:rowOff>
    </xdr:to>
    <xdr:pic>
      <xdr:nvPicPr>
        <xdr:cNvPr id="6" name="Picture 13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4486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25</xdr:row>
      <xdr:rowOff>0</xdr:rowOff>
    </xdr:from>
    <xdr:to>
      <xdr:col>16</xdr:col>
      <xdr:colOff>257175</xdr:colOff>
      <xdr:row>26</xdr:row>
      <xdr:rowOff>0</xdr:rowOff>
    </xdr:to>
    <xdr:pic>
      <xdr:nvPicPr>
        <xdr:cNvPr id="7" name="Picture 14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46767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15</xdr:row>
      <xdr:rowOff>9525</xdr:rowOff>
    </xdr:from>
    <xdr:to>
      <xdr:col>18</xdr:col>
      <xdr:colOff>0</xdr:colOff>
      <xdr:row>16</xdr:row>
      <xdr:rowOff>9525</xdr:rowOff>
    </xdr:to>
    <xdr:pic>
      <xdr:nvPicPr>
        <xdr:cNvPr id="1" name="Picture 3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30099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12</xdr:row>
      <xdr:rowOff>19050</xdr:rowOff>
    </xdr:from>
    <xdr:to>
      <xdr:col>18</xdr:col>
      <xdr:colOff>266700</xdr:colOff>
      <xdr:row>13</xdr:row>
      <xdr:rowOff>19050</xdr:rowOff>
    </xdr:to>
    <xdr:pic>
      <xdr:nvPicPr>
        <xdr:cNvPr id="2" name="Picture 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25336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381000</xdr:colOff>
      <xdr:row>13</xdr:row>
      <xdr:rowOff>0</xdr:rowOff>
    </xdr:from>
    <xdr:to>
      <xdr:col>18</xdr:col>
      <xdr:colOff>542925</xdr:colOff>
      <xdr:row>14</xdr:row>
      <xdr:rowOff>0</xdr:rowOff>
    </xdr:to>
    <xdr:pic>
      <xdr:nvPicPr>
        <xdr:cNvPr id="3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26765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13</xdr:row>
      <xdr:rowOff>133350</xdr:rowOff>
    </xdr:from>
    <xdr:to>
      <xdr:col>18</xdr:col>
      <xdr:colOff>276225</xdr:colOff>
      <xdr:row>15</xdr:row>
      <xdr:rowOff>0</xdr:rowOff>
    </xdr:to>
    <xdr:pic>
      <xdr:nvPicPr>
        <xdr:cNvPr id="4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2809875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361950</xdr:colOff>
      <xdr:row>17</xdr:row>
      <xdr:rowOff>152400</xdr:rowOff>
    </xdr:from>
    <xdr:to>
      <xdr:col>18</xdr:col>
      <xdr:colOff>523875</xdr:colOff>
      <xdr:row>19</xdr:row>
      <xdr:rowOff>0</xdr:rowOff>
    </xdr:to>
    <xdr:pic>
      <xdr:nvPicPr>
        <xdr:cNvPr id="5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34766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333375</xdr:colOff>
      <xdr:row>12</xdr:row>
      <xdr:rowOff>9525</xdr:rowOff>
    </xdr:from>
    <xdr:to>
      <xdr:col>18</xdr:col>
      <xdr:colOff>495300</xdr:colOff>
      <xdr:row>13</xdr:row>
      <xdr:rowOff>38100</xdr:rowOff>
    </xdr:to>
    <xdr:pic>
      <xdr:nvPicPr>
        <xdr:cNvPr id="6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2524125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352425</xdr:colOff>
      <xdr:row>16</xdr:row>
      <xdr:rowOff>152400</xdr:rowOff>
    </xdr:from>
    <xdr:to>
      <xdr:col>18</xdr:col>
      <xdr:colOff>514350</xdr:colOff>
      <xdr:row>18</xdr:row>
      <xdr:rowOff>19050</xdr:rowOff>
    </xdr:to>
    <xdr:pic>
      <xdr:nvPicPr>
        <xdr:cNvPr id="7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34650" y="3314700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17</xdr:row>
      <xdr:rowOff>0</xdr:rowOff>
    </xdr:from>
    <xdr:to>
      <xdr:col>18</xdr:col>
      <xdr:colOff>276225</xdr:colOff>
      <xdr:row>18</xdr:row>
      <xdr:rowOff>28575</xdr:rowOff>
    </xdr:to>
    <xdr:pic>
      <xdr:nvPicPr>
        <xdr:cNvPr id="8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3324225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23</xdr:row>
      <xdr:rowOff>9525</xdr:rowOff>
    </xdr:from>
    <xdr:to>
      <xdr:col>18</xdr:col>
      <xdr:colOff>295275</xdr:colOff>
      <xdr:row>24</xdr:row>
      <xdr:rowOff>19050</xdr:rowOff>
    </xdr:to>
    <xdr:pic>
      <xdr:nvPicPr>
        <xdr:cNvPr id="9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5575" y="43053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361950</xdr:colOff>
      <xdr:row>36</xdr:row>
      <xdr:rowOff>152400</xdr:rowOff>
    </xdr:from>
    <xdr:to>
      <xdr:col>16</xdr:col>
      <xdr:colOff>523875</xdr:colOff>
      <xdr:row>37</xdr:row>
      <xdr:rowOff>152400</xdr:rowOff>
    </xdr:to>
    <xdr:pic>
      <xdr:nvPicPr>
        <xdr:cNvPr id="10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6610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35</xdr:row>
      <xdr:rowOff>142875</xdr:rowOff>
    </xdr:from>
    <xdr:to>
      <xdr:col>16</xdr:col>
      <xdr:colOff>400050</xdr:colOff>
      <xdr:row>36</xdr:row>
      <xdr:rowOff>133350</xdr:rowOff>
    </xdr:to>
    <xdr:pic>
      <xdr:nvPicPr>
        <xdr:cNvPr id="11" name="Picture 25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6429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37</xdr:row>
      <xdr:rowOff>0</xdr:rowOff>
    </xdr:from>
    <xdr:to>
      <xdr:col>16</xdr:col>
      <xdr:colOff>257175</xdr:colOff>
      <xdr:row>38</xdr:row>
      <xdr:rowOff>0</xdr:rowOff>
    </xdr:to>
    <xdr:pic>
      <xdr:nvPicPr>
        <xdr:cNvPr id="12" name="Picture 26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66198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123825</xdr:colOff>
      <xdr:row>18</xdr:row>
      <xdr:rowOff>0</xdr:rowOff>
    </xdr:from>
    <xdr:to>
      <xdr:col>18</xdr:col>
      <xdr:colOff>285750</xdr:colOff>
      <xdr:row>19</xdr:row>
      <xdr:rowOff>9525</xdr:rowOff>
    </xdr:to>
    <xdr:pic>
      <xdr:nvPicPr>
        <xdr:cNvPr id="13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34861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371475</xdr:colOff>
      <xdr:row>19</xdr:row>
      <xdr:rowOff>9525</xdr:rowOff>
    </xdr:from>
    <xdr:to>
      <xdr:col>18</xdr:col>
      <xdr:colOff>533400</xdr:colOff>
      <xdr:row>20</xdr:row>
      <xdr:rowOff>19050</xdr:rowOff>
    </xdr:to>
    <xdr:pic>
      <xdr:nvPicPr>
        <xdr:cNvPr id="14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53700" y="36576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371475</xdr:colOff>
      <xdr:row>14</xdr:row>
      <xdr:rowOff>0</xdr:rowOff>
    </xdr:from>
    <xdr:to>
      <xdr:col>18</xdr:col>
      <xdr:colOff>533400</xdr:colOff>
      <xdr:row>15</xdr:row>
      <xdr:rowOff>28575</xdr:rowOff>
    </xdr:to>
    <xdr:pic>
      <xdr:nvPicPr>
        <xdr:cNvPr id="15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53700" y="2838450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238125</xdr:colOff>
      <xdr:row>10</xdr:row>
      <xdr:rowOff>152400</xdr:rowOff>
    </xdr:from>
    <xdr:to>
      <xdr:col>18</xdr:col>
      <xdr:colOff>400050</xdr:colOff>
      <xdr:row>12</xdr:row>
      <xdr:rowOff>0</xdr:rowOff>
    </xdr:to>
    <xdr:pic>
      <xdr:nvPicPr>
        <xdr:cNvPr id="16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23431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142875</xdr:colOff>
      <xdr:row>19</xdr:row>
      <xdr:rowOff>9525</xdr:rowOff>
    </xdr:from>
    <xdr:to>
      <xdr:col>18</xdr:col>
      <xdr:colOff>304800</xdr:colOff>
      <xdr:row>20</xdr:row>
      <xdr:rowOff>9525</xdr:rowOff>
    </xdr:to>
    <xdr:pic>
      <xdr:nvPicPr>
        <xdr:cNvPr id="17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36576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333375</xdr:colOff>
      <xdr:row>20</xdr:row>
      <xdr:rowOff>0</xdr:rowOff>
    </xdr:from>
    <xdr:to>
      <xdr:col>18</xdr:col>
      <xdr:colOff>495300</xdr:colOff>
      <xdr:row>21</xdr:row>
      <xdr:rowOff>0</xdr:rowOff>
    </xdr:to>
    <xdr:pic>
      <xdr:nvPicPr>
        <xdr:cNvPr id="18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3810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409575</xdr:colOff>
      <xdr:row>21</xdr:row>
      <xdr:rowOff>0</xdr:rowOff>
    </xdr:from>
    <xdr:to>
      <xdr:col>18</xdr:col>
      <xdr:colOff>571500</xdr:colOff>
      <xdr:row>22</xdr:row>
      <xdr:rowOff>0</xdr:rowOff>
    </xdr:to>
    <xdr:pic>
      <xdr:nvPicPr>
        <xdr:cNvPr id="19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800" y="39719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228600</xdr:colOff>
      <xdr:row>4</xdr:row>
      <xdr:rowOff>600075</xdr:rowOff>
    </xdr:from>
    <xdr:to>
      <xdr:col>18</xdr:col>
      <xdr:colOff>390525</xdr:colOff>
      <xdr:row>6</xdr:row>
      <xdr:rowOff>19050</xdr:rowOff>
    </xdr:to>
    <xdr:pic>
      <xdr:nvPicPr>
        <xdr:cNvPr id="20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371600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419100</xdr:colOff>
      <xdr:row>8</xdr:row>
      <xdr:rowOff>0</xdr:rowOff>
    </xdr:from>
    <xdr:to>
      <xdr:col>18</xdr:col>
      <xdr:colOff>581025</xdr:colOff>
      <xdr:row>9</xdr:row>
      <xdr:rowOff>9525</xdr:rowOff>
    </xdr:to>
    <xdr:pic>
      <xdr:nvPicPr>
        <xdr:cNvPr id="21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01325" y="18669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152400</xdr:colOff>
      <xdr:row>8</xdr:row>
      <xdr:rowOff>0</xdr:rowOff>
    </xdr:from>
    <xdr:to>
      <xdr:col>18</xdr:col>
      <xdr:colOff>314325</xdr:colOff>
      <xdr:row>9</xdr:row>
      <xdr:rowOff>9525</xdr:rowOff>
    </xdr:to>
    <xdr:pic>
      <xdr:nvPicPr>
        <xdr:cNvPr id="22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18669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13</xdr:row>
      <xdr:rowOff>0</xdr:rowOff>
    </xdr:from>
    <xdr:to>
      <xdr:col>18</xdr:col>
      <xdr:colOff>276225</xdr:colOff>
      <xdr:row>14</xdr:row>
      <xdr:rowOff>9525</xdr:rowOff>
    </xdr:to>
    <xdr:pic>
      <xdr:nvPicPr>
        <xdr:cNvPr id="23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26765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95250</xdr:colOff>
      <xdr:row>21</xdr:row>
      <xdr:rowOff>0</xdr:rowOff>
    </xdr:from>
    <xdr:to>
      <xdr:col>18</xdr:col>
      <xdr:colOff>257175</xdr:colOff>
      <xdr:row>22</xdr:row>
      <xdr:rowOff>9525</xdr:rowOff>
    </xdr:to>
    <xdr:pic>
      <xdr:nvPicPr>
        <xdr:cNvPr id="24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39719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419100</xdr:colOff>
      <xdr:row>23</xdr:row>
      <xdr:rowOff>9525</xdr:rowOff>
    </xdr:from>
    <xdr:to>
      <xdr:col>18</xdr:col>
      <xdr:colOff>581025</xdr:colOff>
      <xdr:row>24</xdr:row>
      <xdr:rowOff>19050</xdr:rowOff>
    </xdr:to>
    <xdr:pic>
      <xdr:nvPicPr>
        <xdr:cNvPr id="25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01325" y="43053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333375</xdr:colOff>
      <xdr:row>15</xdr:row>
      <xdr:rowOff>9525</xdr:rowOff>
    </xdr:from>
    <xdr:to>
      <xdr:col>18</xdr:col>
      <xdr:colOff>495300</xdr:colOff>
      <xdr:row>16</xdr:row>
      <xdr:rowOff>38100</xdr:rowOff>
    </xdr:to>
    <xdr:pic>
      <xdr:nvPicPr>
        <xdr:cNvPr id="26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3009900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447675</xdr:colOff>
      <xdr:row>5</xdr:row>
      <xdr:rowOff>19050</xdr:rowOff>
    </xdr:from>
    <xdr:to>
      <xdr:col>18</xdr:col>
      <xdr:colOff>609600</xdr:colOff>
      <xdr:row>6</xdr:row>
      <xdr:rowOff>19050</xdr:rowOff>
    </xdr:to>
    <xdr:pic>
      <xdr:nvPicPr>
        <xdr:cNvPr id="27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1400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409575</xdr:colOff>
      <xdr:row>6</xdr:row>
      <xdr:rowOff>0</xdr:rowOff>
    </xdr:from>
    <xdr:to>
      <xdr:col>18</xdr:col>
      <xdr:colOff>571500</xdr:colOff>
      <xdr:row>7</xdr:row>
      <xdr:rowOff>0</xdr:rowOff>
    </xdr:to>
    <xdr:pic>
      <xdr:nvPicPr>
        <xdr:cNvPr id="28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800" y="15430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171450</xdr:colOff>
      <xdr:row>6</xdr:row>
      <xdr:rowOff>19050</xdr:rowOff>
    </xdr:from>
    <xdr:to>
      <xdr:col>18</xdr:col>
      <xdr:colOff>333375</xdr:colOff>
      <xdr:row>7</xdr:row>
      <xdr:rowOff>19050</xdr:rowOff>
    </xdr:to>
    <xdr:pic>
      <xdr:nvPicPr>
        <xdr:cNvPr id="29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15621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266700</xdr:colOff>
      <xdr:row>10</xdr:row>
      <xdr:rowOff>9525</xdr:rowOff>
    </xdr:from>
    <xdr:to>
      <xdr:col>18</xdr:col>
      <xdr:colOff>428625</xdr:colOff>
      <xdr:row>11</xdr:row>
      <xdr:rowOff>9525</xdr:rowOff>
    </xdr:to>
    <xdr:pic>
      <xdr:nvPicPr>
        <xdr:cNvPr id="30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8925" y="2200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123825</xdr:colOff>
      <xdr:row>15</xdr:row>
      <xdr:rowOff>0</xdr:rowOff>
    </xdr:from>
    <xdr:to>
      <xdr:col>18</xdr:col>
      <xdr:colOff>285750</xdr:colOff>
      <xdr:row>16</xdr:row>
      <xdr:rowOff>0</xdr:rowOff>
    </xdr:to>
    <xdr:pic>
      <xdr:nvPicPr>
        <xdr:cNvPr id="31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3000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15</xdr:row>
      <xdr:rowOff>152400</xdr:rowOff>
    </xdr:from>
    <xdr:to>
      <xdr:col>18</xdr:col>
      <xdr:colOff>381000</xdr:colOff>
      <xdr:row>16</xdr:row>
      <xdr:rowOff>152400</xdr:rowOff>
    </xdr:to>
    <xdr:pic>
      <xdr:nvPicPr>
        <xdr:cNvPr id="32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01300" y="31527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95250</xdr:colOff>
      <xdr:row>20</xdr:row>
      <xdr:rowOff>0</xdr:rowOff>
    </xdr:from>
    <xdr:to>
      <xdr:col>18</xdr:col>
      <xdr:colOff>257175</xdr:colOff>
      <xdr:row>21</xdr:row>
      <xdr:rowOff>0</xdr:rowOff>
    </xdr:to>
    <xdr:pic>
      <xdr:nvPicPr>
        <xdr:cNvPr id="33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3810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00390625" style="5" customWidth="1"/>
    <col min="2" max="2" width="24.00390625" style="5" customWidth="1"/>
    <col min="3" max="4" width="8.7109375" style="5" bestFit="1" customWidth="1"/>
    <col min="5" max="5" width="7.57421875" style="5" customWidth="1"/>
    <col min="6" max="6" width="7.140625" style="5" customWidth="1"/>
    <col min="7" max="7" width="6.7109375" style="5" customWidth="1"/>
    <col min="8" max="8" width="7.57421875" style="5" customWidth="1"/>
    <col min="9" max="10" width="6.7109375" style="5" customWidth="1"/>
    <col min="11" max="12" width="7.00390625" style="5" customWidth="1"/>
    <col min="13" max="13" width="6.7109375" style="5" customWidth="1"/>
    <col min="14" max="14" width="7.28125" style="5" customWidth="1"/>
    <col min="15" max="15" width="7.00390625" style="5" customWidth="1"/>
    <col min="16" max="16" width="8.00390625" style="22" customWidth="1"/>
    <col min="17" max="17" width="10.140625" style="71" customWidth="1"/>
    <col min="18" max="18" width="7.28125" style="31" customWidth="1"/>
    <col min="19" max="19" width="14.140625" style="5" customWidth="1"/>
    <col min="20" max="23" width="9.140625" style="5" customWidth="1"/>
    <col min="24" max="16384" width="9.140625" style="5" customWidth="1"/>
  </cols>
  <sheetData>
    <row r="1" spans="1:15" ht="15.75">
      <c r="A1" s="65"/>
      <c r="B1" s="66"/>
      <c r="C1" s="66"/>
      <c r="D1" s="67"/>
      <c r="E1" s="67"/>
      <c r="F1" s="67"/>
      <c r="G1" s="67"/>
      <c r="H1" s="68" t="s">
        <v>86</v>
      </c>
      <c r="I1" s="67"/>
      <c r="J1" s="69"/>
      <c r="K1" s="70"/>
      <c r="L1" s="70"/>
      <c r="M1" s="70"/>
      <c r="N1" s="70"/>
      <c r="O1" s="70"/>
    </row>
    <row r="2" spans="1:18" s="81" customFormat="1" ht="15.75">
      <c r="A2" s="72"/>
      <c r="B2" s="73"/>
      <c r="C2" s="73"/>
      <c r="D2" s="74"/>
      <c r="E2" s="74"/>
      <c r="F2" s="75"/>
      <c r="G2" s="68"/>
      <c r="H2" s="68" t="s">
        <v>103</v>
      </c>
      <c r="I2" s="76"/>
      <c r="J2" s="74"/>
      <c r="K2" s="77"/>
      <c r="L2" s="77"/>
      <c r="M2" s="77"/>
      <c r="N2" s="77"/>
      <c r="O2" s="77"/>
      <c r="P2" s="78"/>
      <c r="Q2" s="79"/>
      <c r="R2" s="80"/>
    </row>
    <row r="3" spans="1:18" s="14" customFormat="1" ht="16.5" thickBot="1">
      <c r="A3" s="82"/>
      <c r="B3" s="82"/>
      <c r="C3" s="82"/>
      <c r="D3" s="83"/>
      <c r="E3" s="84"/>
      <c r="F3" s="85"/>
      <c r="G3" s="85"/>
      <c r="H3" s="50" t="s">
        <v>138</v>
      </c>
      <c r="I3" s="85"/>
      <c r="J3" s="85"/>
      <c r="K3" s="82"/>
      <c r="L3" s="82"/>
      <c r="M3" s="82"/>
      <c r="N3" s="82"/>
      <c r="O3" s="82"/>
      <c r="P3" s="86"/>
      <c r="Q3" s="87"/>
      <c r="R3" s="88"/>
    </row>
    <row r="4" spans="1:26" s="14" customFormat="1" ht="12.75">
      <c r="A4" s="89"/>
      <c r="B4" s="89"/>
      <c r="C4" s="89"/>
      <c r="D4" s="90"/>
      <c r="E4" s="91"/>
      <c r="F4" s="92"/>
      <c r="G4" s="93"/>
      <c r="H4" s="94"/>
      <c r="I4" s="91"/>
      <c r="J4" s="91" t="s">
        <v>1</v>
      </c>
      <c r="K4" s="95"/>
      <c r="L4" s="91"/>
      <c r="M4" s="91"/>
      <c r="N4" s="91"/>
      <c r="O4" s="94"/>
      <c r="P4" s="96"/>
      <c r="Q4" s="97"/>
      <c r="R4" s="96"/>
      <c r="T4" s="228" t="s">
        <v>110</v>
      </c>
      <c r="U4" s="229"/>
      <c r="V4" s="229"/>
      <c r="W4" s="229"/>
      <c r="X4" s="229"/>
      <c r="Y4" s="230"/>
      <c r="Z4" s="11" t="s">
        <v>111</v>
      </c>
    </row>
    <row r="5" spans="1:26" s="99" customFormat="1" ht="49.5" customHeight="1">
      <c r="A5" s="7" t="s">
        <v>104</v>
      </c>
      <c r="B5" s="7" t="s">
        <v>2</v>
      </c>
      <c r="C5" s="8">
        <v>40908</v>
      </c>
      <c r="D5" s="9">
        <v>40909</v>
      </c>
      <c r="E5" s="9">
        <v>40940</v>
      </c>
      <c r="F5" s="9">
        <v>40969</v>
      </c>
      <c r="G5" s="9">
        <v>41000</v>
      </c>
      <c r="H5" s="9">
        <v>41030</v>
      </c>
      <c r="I5" s="9">
        <v>41061</v>
      </c>
      <c r="J5" s="9">
        <v>41091</v>
      </c>
      <c r="K5" s="9">
        <v>41122</v>
      </c>
      <c r="L5" s="9">
        <v>41153</v>
      </c>
      <c r="M5" s="9">
        <v>41183</v>
      </c>
      <c r="N5" s="9">
        <v>41214</v>
      </c>
      <c r="O5" s="9">
        <v>41244</v>
      </c>
      <c r="P5" s="10" t="s">
        <v>105</v>
      </c>
      <c r="Q5" s="10" t="s">
        <v>106</v>
      </c>
      <c r="R5" s="7" t="s">
        <v>107</v>
      </c>
      <c r="S5" s="98" t="s">
        <v>11</v>
      </c>
      <c r="T5" s="12" t="s">
        <v>112</v>
      </c>
      <c r="U5" s="12" t="s">
        <v>113</v>
      </c>
      <c r="V5" s="12" t="s">
        <v>131</v>
      </c>
      <c r="W5" s="12" t="s">
        <v>114</v>
      </c>
      <c r="X5" s="12" t="s">
        <v>115</v>
      </c>
      <c r="Y5" s="12" t="s">
        <v>130</v>
      </c>
      <c r="Z5" s="13" t="s">
        <v>116</v>
      </c>
    </row>
    <row r="6" spans="1:26" ht="12.75">
      <c r="A6" s="100">
        <v>200</v>
      </c>
      <c r="B6" s="196" t="s">
        <v>19</v>
      </c>
      <c r="C6" s="102">
        <v>415</v>
      </c>
      <c r="D6" s="212">
        <v>418</v>
      </c>
      <c r="E6" s="212">
        <v>408</v>
      </c>
      <c r="F6" s="213">
        <v>414</v>
      </c>
      <c r="G6" s="212">
        <v>404</v>
      </c>
      <c r="H6" s="204">
        <v>410</v>
      </c>
      <c r="I6" s="212">
        <v>413</v>
      </c>
      <c r="J6" s="207">
        <v>411</v>
      </c>
      <c r="K6" s="205">
        <v>428</v>
      </c>
      <c r="L6" s="204">
        <v>489</v>
      </c>
      <c r="M6" s="214">
        <v>497</v>
      </c>
      <c r="N6" s="204">
        <v>493</v>
      </c>
      <c r="O6" s="214">
        <v>487</v>
      </c>
      <c r="P6" s="107">
        <f>SUM(O6-C6)</f>
        <v>72</v>
      </c>
      <c r="Q6" s="108">
        <f>SUM(P6/C6)</f>
        <v>0.17349397590361446</v>
      </c>
      <c r="R6" s="109">
        <f>C6*(1+3%)</f>
        <v>427.45</v>
      </c>
      <c r="S6" s="110">
        <f>Q6</f>
        <v>0.17349397590361446</v>
      </c>
      <c r="T6" s="111" t="str">
        <f>IF(U6&gt;1000,"SM",IF(U6&gt;500,"MG",IF(U6&gt;300,"L",IF(U6&gt;100,"M",IF(U6&gt;10,"S")))))</f>
        <v>L</v>
      </c>
      <c r="U6" s="109">
        <v>499</v>
      </c>
      <c r="V6" s="111">
        <v>0</v>
      </c>
      <c r="W6" s="111">
        <f>U6-O6-V6</f>
        <v>12</v>
      </c>
      <c r="X6" s="112" t="s">
        <v>135</v>
      </c>
      <c r="Y6" s="36">
        <f>(O6+V6)/U6</f>
        <v>0.9759519038076152</v>
      </c>
      <c r="Z6" s="111" t="s">
        <v>128</v>
      </c>
    </row>
    <row r="7" spans="1:26" ht="12.75" customHeight="1">
      <c r="A7" s="100">
        <v>357</v>
      </c>
      <c r="B7" s="196" t="s">
        <v>102</v>
      </c>
      <c r="C7" s="102">
        <v>32</v>
      </c>
      <c r="D7" s="212">
        <v>31</v>
      </c>
      <c r="E7" s="212">
        <v>31</v>
      </c>
      <c r="F7" s="213">
        <v>32</v>
      </c>
      <c r="G7" s="212">
        <v>29</v>
      </c>
      <c r="H7" s="204">
        <v>27</v>
      </c>
      <c r="I7" s="212">
        <v>24</v>
      </c>
      <c r="J7" s="207">
        <v>24</v>
      </c>
      <c r="K7" s="204">
        <v>24</v>
      </c>
      <c r="L7" s="204">
        <v>27</v>
      </c>
      <c r="M7" s="214">
        <v>22</v>
      </c>
      <c r="N7" s="204">
        <v>23</v>
      </c>
      <c r="O7" s="214">
        <v>31</v>
      </c>
      <c r="P7" s="107">
        <f>SUM(O7-C7)</f>
        <v>-1</v>
      </c>
      <c r="Q7" s="108">
        <f>SUM(P7/C7)</f>
        <v>-0.03125</v>
      </c>
      <c r="R7" s="109">
        <f>C7*(1+3%)</f>
        <v>32.96</v>
      </c>
      <c r="S7" s="110">
        <f>Q7</f>
        <v>-0.03125</v>
      </c>
      <c r="T7" s="111" t="str">
        <f>IF(U7&gt;1000,"SM",IF(U7&gt;500,"MG",IF(U7&gt;300,"L",IF(U7&gt;100,"M",IF(U7&gt;10,"S")))))</f>
        <v>S</v>
      </c>
      <c r="U7" s="109">
        <v>31</v>
      </c>
      <c r="V7" s="111">
        <v>0</v>
      </c>
      <c r="W7" s="111">
        <f>U7-O7-V7</f>
        <v>0</v>
      </c>
      <c r="X7" s="112" t="s">
        <v>138</v>
      </c>
      <c r="Y7" s="36">
        <f>(O7+V7)/U7</f>
        <v>1</v>
      </c>
      <c r="Z7" s="111" t="s">
        <v>118</v>
      </c>
    </row>
    <row r="8" spans="1:26" ht="12.75" customHeight="1">
      <c r="A8" s="113">
        <v>453</v>
      </c>
      <c r="B8" s="197" t="s">
        <v>20</v>
      </c>
      <c r="C8" s="102">
        <v>35</v>
      </c>
      <c r="D8" s="212">
        <v>35</v>
      </c>
      <c r="E8" s="212">
        <v>33</v>
      </c>
      <c r="F8" s="213">
        <v>35</v>
      </c>
      <c r="G8" s="212">
        <v>35</v>
      </c>
      <c r="H8" s="204">
        <v>35</v>
      </c>
      <c r="I8" s="212">
        <v>35</v>
      </c>
      <c r="J8" s="207">
        <v>34</v>
      </c>
      <c r="K8" s="204">
        <v>34</v>
      </c>
      <c r="L8" s="204">
        <v>33</v>
      </c>
      <c r="M8" s="214">
        <v>34</v>
      </c>
      <c r="N8" s="204">
        <v>66</v>
      </c>
      <c r="O8" s="214">
        <v>66</v>
      </c>
      <c r="P8" s="107">
        <f>SUM(O8-C8)</f>
        <v>31</v>
      </c>
      <c r="Q8" s="108">
        <f>SUM(P8/C8)</f>
        <v>0.8857142857142857</v>
      </c>
      <c r="R8" s="109">
        <f>C8*(1+3%)</f>
        <v>36.050000000000004</v>
      </c>
      <c r="S8" s="110">
        <f>Q8</f>
        <v>0.8857142857142857</v>
      </c>
      <c r="T8" s="111" t="str">
        <f>IF(U8&gt;1000,"SM",IF(U8&gt;500,"MG",IF(U8&gt;300,"L",IF(U8&gt;100,"M",IF(U8&gt;10,"S")))))</f>
        <v>S</v>
      </c>
      <c r="U8" s="109">
        <v>67</v>
      </c>
      <c r="V8" s="111">
        <v>0</v>
      </c>
      <c r="W8" s="111">
        <f>U8-O8-V8</f>
        <v>1</v>
      </c>
      <c r="X8" s="112" t="s">
        <v>136</v>
      </c>
      <c r="Y8" s="36">
        <f>(O8+V8)/U8</f>
        <v>0.9850746268656716</v>
      </c>
      <c r="Z8" s="111" t="s">
        <v>118</v>
      </c>
    </row>
    <row r="9" spans="1:26" ht="12.75">
      <c r="A9" s="100">
        <v>533</v>
      </c>
      <c r="B9" s="196" t="s">
        <v>21</v>
      </c>
      <c r="C9" s="114">
        <v>29</v>
      </c>
      <c r="D9" s="212">
        <v>31</v>
      </c>
      <c r="E9" s="212">
        <v>31</v>
      </c>
      <c r="F9" s="213">
        <v>31</v>
      </c>
      <c r="G9" s="212">
        <v>30</v>
      </c>
      <c r="H9" s="204">
        <v>30</v>
      </c>
      <c r="I9" s="212">
        <v>28</v>
      </c>
      <c r="J9" s="207">
        <v>28</v>
      </c>
      <c r="K9" s="204">
        <v>28</v>
      </c>
      <c r="L9" s="204">
        <v>26</v>
      </c>
      <c r="M9" s="214">
        <v>36</v>
      </c>
      <c r="N9" s="204">
        <v>39</v>
      </c>
      <c r="O9" s="215">
        <v>41</v>
      </c>
      <c r="P9" s="107">
        <f>SUM(O9-C9)</f>
        <v>12</v>
      </c>
      <c r="Q9" s="108">
        <f>SUM(P9/C9)</f>
        <v>0.41379310344827586</v>
      </c>
      <c r="R9" s="109">
        <f>C9*(1+3%)</f>
        <v>29.87</v>
      </c>
      <c r="S9" s="110">
        <f>Q9</f>
        <v>0.41379310344827586</v>
      </c>
      <c r="T9" s="111" t="str">
        <f>IF(U9&gt;1000,"SM",IF(U9&gt;500,"MG",IF(U9&gt;300,"L",IF(U9&gt;100,"M",IF(U9&gt;10,"S")))))</f>
        <v>S</v>
      </c>
      <c r="U9" s="109">
        <v>41</v>
      </c>
      <c r="V9" s="111">
        <v>0</v>
      </c>
      <c r="W9" s="111">
        <f>U9-O9-V9</f>
        <v>0</v>
      </c>
      <c r="X9" s="112" t="s">
        <v>135</v>
      </c>
      <c r="Y9" s="36">
        <f>(O9+V9)/U9</f>
        <v>1</v>
      </c>
      <c r="Z9" s="111" t="s">
        <v>129</v>
      </c>
    </row>
    <row r="10" spans="1:26" ht="12.75">
      <c r="A10" s="100"/>
      <c r="B10" s="101"/>
      <c r="C10" s="102"/>
      <c r="D10" s="103"/>
      <c r="E10" s="103"/>
      <c r="F10" s="104"/>
      <c r="G10" s="103"/>
      <c r="H10" s="103"/>
      <c r="I10" s="103"/>
      <c r="J10" s="105"/>
      <c r="K10" s="105"/>
      <c r="L10" s="105"/>
      <c r="M10" s="105"/>
      <c r="N10" s="106"/>
      <c r="O10" s="106"/>
      <c r="P10" s="107"/>
      <c r="Q10" s="108"/>
      <c r="R10" s="109"/>
      <c r="S10" s="110"/>
      <c r="T10" s="112"/>
      <c r="U10" s="112"/>
      <c r="V10" s="112"/>
      <c r="W10" s="112"/>
      <c r="X10" s="112"/>
      <c r="Y10" s="36"/>
      <c r="Z10" s="112"/>
    </row>
    <row r="11" spans="1:26" ht="12.75">
      <c r="A11" s="100"/>
      <c r="B11" s="101"/>
      <c r="C11" s="102"/>
      <c r="D11" s="103"/>
      <c r="E11" s="103"/>
      <c r="F11" s="104"/>
      <c r="G11" s="103"/>
      <c r="H11" s="103"/>
      <c r="I11" s="103"/>
      <c r="J11" s="105"/>
      <c r="K11" s="105"/>
      <c r="L11" s="105"/>
      <c r="M11" s="105"/>
      <c r="N11" s="106"/>
      <c r="O11" s="106"/>
      <c r="P11" s="107"/>
      <c r="Q11" s="108"/>
      <c r="R11" s="109"/>
      <c r="S11" s="110"/>
      <c r="T11" s="112"/>
      <c r="U11" s="112"/>
      <c r="V11" s="112"/>
      <c r="W11" s="112"/>
      <c r="X11" s="112"/>
      <c r="Y11" s="36"/>
      <c r="Z11" s="112"/>
    </row>
    <row r="12" spans="1:26" ht="12.75">
      <c r="A12" s="115" t="s">
        <v>1</v>
      </c>
      <c r="B12" s="116" t="s">
        <v>1</v>
      </c>
      <c r="C12" s="103" t="s">
        <v>1</v>
      </c>
      <c r="D12" s="103" t="s">
        <v>1</v>
      </c>
      <c r="E12" s="103" t="s">
        <v>1</v>
      </c>
      <c r="F12" s="104" t="s">
        <v>1</v>
      </c>
      <c r="G12" s="103" t="s">
        <v>1</v>
      </c>
      <c r="H12" s="103" t="s">
        <v>1</v>
      </c>
      <c r="I12" s="103" t="s">
        <v>1</v>
      </c>
      <c r="J12" s="105" t="s">
        <v>1</v>
      </c>
      <c r="K12" s="105" t="s">
        <v>1</v>
      </c>
      <c r="L12" s="103" t="s">
        <v>1</v>
      </c>
      <c r="M12" s="103" t="s">
        <v>1</v>
      </c>
      <c r="N12" s="106" t="s">
        <v>1</v>
      </c>
      <c r="O12" s="103" t="s">
        <v>1</v>
      </c>
      <c r="P12" s="107"/>
      <c r="Q12" s="108"/>
      <c r="R12" s="109"/>
      <c r="S12" s="110"/>
      <c r="T12" s="112"/>
      <c r="U12" s="112"/>
      <c r="V12" s="112"/>
      <c r="W12" s="112"/>
      <c r="X12" s="112"/>
      <c r="Y12" s="36"/>
      <c r="Z12" s="112"/>
    </row>
    <row r="13" spans="1:26" ht="12.75">
      <c r="A13" s="117"/>
      <c r="B13" s="118"/>
      <c r="C13" s="119"/>
      <c r="D13" s="119"/>
      <c r="E13" s="119"/>
      <c r="F13" s="119"/>
      <c r="G13" s="119"/>
      <c r="H13" s="119"/>
      <c r="I13" s="120"/>
      <c r="J13" s="121"/>
      <c r="K13" s="122"/>
      <c r="L13" s="122"/>
      <c r="M13" s="122"/>
      <c r="N13" s="122"/>
      <c r="O13" s="123"/>
      <c r="P13" s="124"/>
      <c r="Q13" s="108"/>
      <c r="R13" s="109"/>
      <c r="S13" s="110"/>
      <c r="T13" s="112"/>
      <c r="U13" s="112"/>
      <c r="V13" s="112"/>
      <c r="W13" s="112"/>
      <c r="X13" s="112"/>
      <c r="Y13" s="36"/>
      <c r="Z13" s="112"/>
    </row>
    <row r="14" spans="1:26" s="130" customFormat="1" ht="12.75">
      <c r="A14" s="114" t="s">
        <v>1</v>
      </c>
      <c r="B14" s="125" t="s">
        <v>3</v>
      </c>
      <c r="C14" s="126">
        <f aca="true" t="shared" si="0" ref="C14:O14">SUM(C6:C12)</f>
        <v>511</v>
      </c>
      <c r="D14" s="126">
        <f t="shared" si="0"/>
        <v>515</v>
      </c>
      <c r="E14" s="126">
        <f t="shared" si="0"/>
        <v>503</v>
      </c>
      <c r="F14" s="126">
        <f t="shared" si="0"/>
        <v>512</v>
      </c>
      <c r="G14" s="126">
        <f t="shared" si="0"/>
        <v>498</v>
      </c>
      <c r="H14" s="126">
        <f t="shared" si="0"/>
        <v>502</v>
      </c>
      <c r="I14" s="126">
        <f t="shared" si="0"/>
        <v>500</v>
      </c>
      <c r="J14" s="126">
        <f t="shared" si="0"/>
        <v>497</v>
      </c>
      <c r="K14" s="126">
        <f t="shared" si="0"/>
        <v>514</v>
      </c>
      <c r="L14" s="126">
        <f t="shared" si="0"/>
        <v>575</v>
      </c>
      <c r="M14" s="126">
        <f t="shared" si="0"/>
        <v>589</v>
      </c>
      <c r="N14" s="126">
        <f t="shared" si="0"/>
        <v>621</v>
      </c>
      <c r="O14" s="126">
        <f t="shared" si="0"/>
        <v>625</v>
      </c>
      <c r="P14" s="107">
        <f>SUM(O14-C14)</f>
        <v>114</v>
      </c>
      <c r="Q14" s="127">
        <f>SUM(P14/C14)</f>
        <v>0.22309197651663404</v>
      </c>
      <c r="R14" s="128">
        <f>C14*(1+3%)</f>
        <v>526.33</v>
      </c>
      <c r="S14" s="110">
        <f>Q14</f>
        <v>0.22309197651663404</v>
      </c>
      <c r="T14" s="129"/>
      <c r="U14" s="129">
        <f>SUM(U6:U9)</f>
        <v>638</v>
      </c>
      <c r="V14" s="129">
        <f>SUM(V6:V9)</f>
        <v>0</v>
      </c>
      <c r="W14" s="129">
        <f>SUM(W6:W9)</f>
        <v>13</v>
      </c>
      <c r="X14" s="129"/>
      <c r="Y14" s="36">
        <f>(O14+V14)/U14</f>
        <v>0.9796238244514106</v>
      </c>
      <c r="Z14" s="129"/>
    </row>
    <row r="15" spans="1:19" s="2" customFormat="1" ht="12.75">
      <c r="A15" s="2" t="s">
        <v>108</v>
      </c>
      <c r="P15" s="3"/>
      <c r="Q15" s="6"/>
      <c r="R15" s="131"/>
      <c r="S15" s="132"/>
    </row>
    <row r="16" spans="2:19" s="2" customFormat="1" ht="12.75">
      <c r="B16" s="133" t="s">
        <v>95</v>
      </c>
      <c r="P16" s="3"/>
      <c r="Q16" s="6"/>
      <c r="R16" s="131"/>
      <c r="S16" s="134"/>
    </row>
    <row r="17" spans="2:19" s="2" customFormat="1" ht="12.75">
      <c r="B17" s="2" t="s">
        <v>96</v>
      </c>
      <c r="P17" s="3"/>
      <c r="Q17" s="6"/>
      <c r="R17" s="131"/>
      <c r="S17" s="134"/>
    </row>
    <row r="18" spans="2:19" s="2" customFormat="1" ht="12.75">
      <c r="B18" s="2" t="s">
        <v>132</v>
      </c>
      <c r="P18" s="3"/>
      <c r="Q18" s="6"/>
      <c r="R18" s="131"/>
      <c r="S18" s="134"/>
    </row>
    <row r="19" spans="16:17" ht="12.75">
      <c r="P19" s="5"/>
      <c r="Q19" s="135"/>
    </row>
    <row r="20" spans="2:19" ht="15">
      <c r="B20" s="136" t="s">
        <v>18</v>
      </c>
      <c r="C20" s="137">
        <v>40878</v>
      </c>
      <c r="D20" s="138">
        <v>40909</v>
      </c>
      <c r="E20" s="138">
        <v>40940</v>
      </c>
      <c r="F20" s="139">
        <v>40969</v>
      </c>
      <c r="G20" s="139">
        <v>41000</v>
      </c>
      <c r="H20" s="138">
        <v>41030</v>
      </c>
      <c r="I20" s="139">
        <v>41061</v>
      </c>
      <c r="J20" s="139">
        <v>41091</v>
      </c>
      <c r="K20" s="138">
        <v>41122</v>
      </c>
      <c r="L20" s="138">
        <v>41153</v>
      </c>
      <c r="M20" s="138">
        <v>41183</v>
      </c>
      <c r="N20" s="138">
        <v>41214</v>
      </c>
      <c r="O20" s="138">
        <v>41244</v>
      </c>
      <c r="P20" s="140" t="s">
        <v>134</v>
      </c>
      <c r="Q20" s="141" t="s">
        <v>17</v>
      </c>
      <c r="R20" s="140" t="s">
        <v>16</v>
      </c>
      <c r="S20" s="1"/>
    </row>
    <row r="21" spans="1:18" ht="12.75">
      <c r="A21" s="142" t="s">
        <v>1</v>
      </c>
      <c r="B21" s="143" t="s">
        <v>12</v>
      </c>
      <c r="C21" s="102">
        <f>+C14</f>
        <v>511</v>
      </c>
      <c r="D21" s="102">
        <f aca="true" t="shared" si="1" ref="D21:O21">+D14</f>
        <v>515</v>
      </c>
      <c r="E21" s="102">
        <f t="shared" si="1"/>
        <v>503</v>
      </c>
      <c r="F21" s="102">
        <f t="shared" si="1"/>
        <v>512</v>
      </c>
      <c r="G21" s="102">
        <f t="shared" si="1"/>
        <v>498</v>
      </c>
      <c r="H21" s="102">
        <f t="shared" si="1"/>
        <v>502</v>
      </c>
      <c r="I21" s="102">
        <f t="shared" si="1"/>
        <v>500</v>
      </c>
      <c r="J21" s="102">
        <f t="shared" si="1"/>
        <v>497</v>
      </c>
      <c r="K21" s="102">
        <f t="shared" si="1"/>
        <v>514</v>
      </c>
      <c r="L21" s="102">
        <f t="shared" si="1"/>
        <v>575</v>
      </c>
      <c r="M21" s="102">
        <f t="shared" si="1"/>
        <v>589</v>
      </c>
      <c r="N21" s="102">
        <f t="shared" si="1"/>
        <v>621</v>
      </c>
      <c r="O21" s="102">
        <f t="shared" si="1"/>
        <v>625</v>
      </c>
      <c r="P21" s="107">
        <f>SUM(O21-C21)</f>
        <v>114</v>
      </c>
      <c r="Q21" s="108">
        <f>SUM(P21/C21)</f>
        <v>0.22309197651663404</v>
      </c>
      <c r="R21" s="109">
        <f>C21*(1+3%)</f>
        <v>526.33</v>
      </c>
    </row>
    <row r="22" spans="2:18" ht="12.75" customHeight="1">
      <c r="B22" s="112" t="s">
        <v>13</v>
      </c>
      <c r="C22" s="102">
        <v>362</v>
      </c>
      <c r="D22" s="103">
        <v>357</v>
      </c>
      <c r="E22" s="103">
        <v>368</v>
      </c>
      <c r="F22" s="104">
        <v>370</v>
      </c>
      <c r="G22" s="103">
        <v>359</v>
      </c>
      <c r="H22" s="103">
        <v>363</v>
      </c>
      <c r="I22" s="194">
        <v>369</v>
      </c>
      <c r="J22" s="105">
        <v>376</v>
      </c>
      <c r="K22" s="203">
        <v>328</v>
      </c>
      <c r="L22" s="204">
        <v>304</v>
      </c>
      <c r="M22" s="105">
        <v>267</v>
      </c>
      <c r="N22" s="194">
        <v>279</v>
      </c>
      <c r="O22" s="105">
        <v>281</v>
      </c>
      <c r="P22" s="107">
        <f>SUM(O22-C22)</f>
        <v>-81</v>
      </c>
      <c r="Q22" s="108">
        <f>SUM(P22/C22)</f>
        <v>-0.22375690607734808</v>
      </c>
      <c r="R22" s="109">
        <f>C22*(1+3%)</f>
        <v>372.86</v>
      </c>
    </row>
    <row r="23" spans="2:18" s="142" customFormat="1" ht="12.75" customHeight="1">
      <c r="B23" s="144" t="s">
        <v>14</v>
      </c>
      <c r="C23" s="128">
        <f>SUM(C21:C22)</f>
        <v>873</v>
      </c>
      <c r="D23" s="128">
        <f>SUM(D21:D22)</f>
        <v>872</v>
      </c>
      <c r="E23" s="128">
        <f aca="true" t="shared" si="2" ref="E23:O23">SUM(E21:E22)</f>
        <v>871</v>
      </c>
      <c r="F23" s="128">
        <f>SUM(F21:F22)</f>
        <v>882</v>
      </c>
      <c r="G23" s="128">
        <f t="shared" si="2"/>
        <v>857</v>
      </c>
      <c r="H23" s="128">
        <f t="shared" si="2"/>
        <v>865</v>
      </c>
      <c r="I23" s="128">
        <f t="shared" si="2"/>
        <v>869</v>
      </c>
      <c r="J23" s="128">
        <f t="shared" si="2"/>
        <v>873</v>
      </c>
      <c r="K23" s="128">
        <f>SUM(K21:K22)</f>
        <v>842</v>
      </c>
      <c r="L23" s="128">
        <f t="shared" si="2"/>
        <v>879</v>
      </c>
      <c r="M23" s="128">
        <f t="shared" si="2"/>
        <v>856</v>
      </c>
      <c r="N23" s="128">
        <f t="shared" si="2"/>
        <v>900</v>
      </c>
      <c r="O23" s="128">
        <f t="shared" si="2"/>
        <v>906</v>
      </c>
      <c r="P23" s="107">
        <f>SUM(O23-C23)</f>
        <v>33</v>
      </c>
      <c r="Q23" s="145">
        <f>SUM(P23/C23)</f>
        <v>0.037800687285223365</v>
      </c>
      <c r="R23" s="128">
        <f>C23*(1+3%)</f>
        <v>899.19</v>
      </c>
    </row>
    <row r="24" spans="2:18" s="142" customFormat="1" ht="12.75">
      <c r="B24" s="146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6"/>
      <c r="Q24" s="148"/>
      <c r="R24" s="147"/>
    </row>
    <row r="25" spans="2:18" ht="13.5" thickBot="1"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6"/>
      <c r="Q25" s="17"/>
      <c r="R25" s="17"/>
    </row>
    <row r="26" spans="2:18" ht="13.5" thickBot="1">
      <c r="B26" s="18" t="s">
        <v>120</v>
      </c>
      <c r="C26" s="19">
        <v>40908</v>
      </c>
      <c r="D26" s="20">
        <v>41274</v>
      </c>
      <c r="E26" s="15"/>
      <c r="F26" s="15"/>
      <c r="G26" s="15"/>
      <c r="H26" s="15"/>
      <c r="I26" s="15"/>
      <c r="J26" s="15"/>
      <c r="K26" s="15"/>
      <c r="L26" s="16"/>
      <c r="P26" s="5"/>
      <c r="Q26" s="21"/>
      <c r="R26" s="22" t="s">
        <v>9</v>
      </c>
    </row>
    <row r="27" spans="2:18" ht="12.75">
      <c r="B27" s="23" t="s">
        <v>121</v>
      </c>
      <c r="C27" s="24">
        <v>2</v>
      </c>
      <c r="D27" s="24">
        <v>2</v>
      </c>
      <c r="E27" s="15"/>
      <c r="F27" s="15"/>
      <c r="G27" s="15"/>
      <c r="H27" s="15"/>
      <c r="I27" s="15"/>
      <c r="J27" s="15"/>
      <c r="K27" s="15"/>
      <c r="L27" s="16"/>
      <c r="P27" s="5"/>
      <c r="Q27" s="25"/>
      <c r="R27" s="22" t="s">
        <v>122</v>
      </c>
    </row>
    <row r="28" spans="2:18" ht="12.75">
      <c r="B28" s="26" t="s">
        <v>123</v>
      </c>
      <c r="C28" s="27">
        <v>16</v>
      </c>
      <c r="D28" s="27">
        <v>16</v>
      </c>
      <c r="E28" s="15"/>
      <c r="F28" s="15"/>
      <c r="G28" s="15"/>
      <c r="H28" s="15"/>
      <c r="I28" s="15"/>
      <c r="J28" s="15"/>
      <c r="K28" s="15"/>
      <c r="L28" s="16"/>
      <c r="P28" s="5"/>
      <c r="Q28" s="28"/>
      <c r="R28" s="22" t="s">
        <v>101</v>
      </c>
    </row>
    <row r="29" spans="2:18" ht="13.5" thickBot="1">
      <c r="B29" s="29" t="s">
        <v>124</v>
      </c>
      <c r="C29" s="30">
        <v>35</v>
      </c>
      <c r="D29" s="195">
        <v>47</v>
      </c>
      <c r="L29" s="22"/>
      <c r="M29" s="22"/>
      <c r="N29" s="31"/>
      <c r="P29" s="5"/>
      <c r="Q29" s="5"/>
      <c r="R29" s="5"/>
    </row>
    <row r="30" spans="2:18" ht="13.5" thickBot="1">
      <c r="B30" s="32" t="s">
        <v>125</v>
      </c>
      <c r="C30" s="33">
        <v>51</v>
      </c>
      <c r="D30" s="33">
        <f>SUM(D28:D29)</f>
        <v>63</v>
      </c>
      <c r="K30" s="5" t="s">
        <v>1</v>
      </c>
      <c r="L30" s="22"/>
      <c r="M30" s="22"/>
      <c r="N30" s="31"/>
      <c r="P30" s="5"/>
      <c r="Q30" s="5"/>
      <c r="R30" s="5"/>
    </row>
    <row r="31" ht="12.75">
      <c r="Q31" s="22"/>
    </row>
    <row r="32" spans="17:18" ht="12.75">
      <c r="Q32" s="5"/>
      <c r="R32" s="5"/>
    </row>
    <row r="33" spans="1:18" ht="12.75">
      <c r="A33" s="149" t="s">
        <v>98</v>
      </c>
      <c r="B33" s="150"/>
      <c r="Q33" s="5"/>
      <c r="R33" s="5"/>
    </row>
    <row r="34" spans="1:15" ht="12.75">
      <c r="A34" s="4" t="s">
        <v>97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2.75">
      <c r="A35" s="2" t="s">
        <v>109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</sheetData>
  <sheetProtection/>
  <mergeCells count="1">
    <mergeCell ref="T4:Y4"/>
  </mergeCells>
  <conditionalFormatting sqref="S6:S9 S14">
    <cfRule type="cellIs" priority="21" dxfId="4" operator="greaterThanOrEqual">
      <formula>3%</formula>
    </cfRule>
    <cfRule type="cellIs" priority="22" dxfId="3" operator="between">
      <formula>0%</formula>
      <formula>2.99%</formula>
    </cfRule>
    <cfRule type="cellIs" priority="25" dxfId="2" operator="lessThan">
      <formula>0%</formula>
    </cfRule>
  </conditionalFormatting>
  <conditionalFormatting sqref="O27">
    <cfRule type="iconSet" priority="2" dxfId="0">
      <iconSet iconSet="3Symbols2">
        <cfvo type="percent" val="0"/>
        <cfvo type="percent" val="33"/>
        <cfvo type="percent" val="67"/>
      </iconSet>
    </cfRule>
  </conditionalFormatting>
  <printOptions/>
  <pageMargins left="0.45" right="0.45" top="0.5" bottom="0.5" header="0.3" footer="0.3"/>
  <pageSetup fitToHeight="1" fitToWidth="1" horizontalDpi="600" verticalDpi="600" orientation="landscape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8515625" style="5" customWidth="1"/>
    <col min="2" max="2" width="24.140625" style="5" customWidth="1"/>
    <col min="3" max="3" width="8.7109375" style="5" bestFit="1" customWidth="1"/>
    <col min="4" max="4" width="8.8515625" style="5" customWidth="1"/>
    <col min="5" max="7" width="7.00390625" style="5" customWidth="1"/>
    <col min="8" max="8" width="8.00390625" style="5" customWidth="1"/>
    <col min="9" max="15" width="7.00390625" style="5" customWidth="1"/>
    <col min="16" max="16" width="8.00390625" style="22" customWidth="1"/>
    <col min="17" max="17" width="9.28125" style="71" customWidth="1"/>
    <col min="18" max="18" width="7.28125" style="31" customWidth="1"/>
    <col min="19" max="19" width="13.140625" style="5" customWidth="1"/>
    <col min="20" max="16384" width="9.140625" style="5" customWidth="1"/>
  </cols>
  <sheetData>
    <row r="1" spans="1:15" ht="15.75">
      <c r="A1" s="65"/>
      <c r="B1" s="66"/>
      <c r="C1" s="66"/>
      <c r="D1" s="67"/>
      <c r="E1" s="67"/>
      <c r="F1" s="67"/>
      <c r="G1" s="67"/>
      <c r="H1" s="68" t="s">
        <v>30</v>
      </c>
      <c r="I1" s="67"/>
      <c r="J1" s="69"/>
      <c r="K1" s="70"/>
      <c r="L1" s="70"/>
      <c r="M1" s="70"/>
      <c r="N1" s="70"/>
      <c r="O1" s="70"/>
    </row>
    <row r="2" spans="1:18" s="81" customFormat="1" ht="15.75">
      <c r="A2" s="72"/>
      <c r="B2" s="73"/>
      <c r="C2" s="73"/>
      <c r="D2" s="74"/>
      <c r="E2" s="74"/>
      <c r="F2" s="75"/>
      <c r="G2" s="68"/>
      <c r="H2" s="68" t="s">
        <v>103</v>
      </c>
      <c r="I2" s="76"/>
      <c r="J2" s="74"/>
      <c r="K2" s="77"/>
      <c r="L2" s="77"/>
      <c r="M2" s="77"/>
      <c r="N2" s="77"/>
      <c r="O2" s="77"/>
      <c r="P2" s="78"/>
      <c r="Q2" s="79"/>
      <c r="R2" s="80"/>
    </row>
    <row r="3" spans="1:18" s="14" customFormat="1" ht="16.5" thickBot="1">
      <c r="A3" s="82"/>
      <c r="B3" s="82"/>
      <c r="C3" s="82"/>
      <c r="D3" s="83"/>
      <c r="E3" s="84"/>
      <c r="F3" s="85"/>
      <c r="G3" s="85"/>
      <c r="H3" s="50" t="s">
        <v>138</v>
      </c>
      <c r="I3" s="85"/>
      <c r="J3" s="85"/>
      <c r="K3" s="82"/>
      <c r="L3" s="82"/>
      <c r="M3" s="82"/>
      <c r="N3" s="82"/>
      <c r="O3" s="82"/>
      <c r="P3" s="86"/>
      <c r="Q3" s="87"/>
      <c r="R3" s="88"/>
    </row>
    <row r="4" spans="1:26" s="14" customFormat="1" ht="12.75">
      <c r="A4" s="89"/>
      <c r="B4" s="89"/>
      <c r="C4" s="89"/>
      <c r="D4" s="90"/>
      <c r="E4" s="91"/>
      <c r="F4" s="92"/>
      <c r="G4" s="93"/>
      <c r="H4" s="94"/>
      <c r="I4" s="91"/>
      <c r="J4" s="91" t="s">
        <v>1</v>
      </c>
      <c r="K4" s="95"/>
      <c r="L4" s="91"/>
      <c r="M4" s="91"/>
      <c r="N4" s="91"/>
      <c r="O4" s="94"/>
      <c r="P4" s="96"/>
      <c r="Q4" s="97"/>
      <c r="R4" s="96"/>
      <c r="T4" s="228" t="s">
        <v>110</v>
      </c>
      <c r="U4" s="229"/>
      <c r="V4" s="229"/>
      <c r="W4" s="229"/>
      <c r="X4" s="229"/>
      <c r="Y4" s="230"/>
      <c r="Z4" s="11" t="s">
        <v>111</v>
      </c>
    </row>
    <row r="5" spans="1:26" s="99" customFormat="1" ht="52.5" customHeight="1">
      <c r="A5" s="7" t="s">
        <v>104</v>
      </c>
      <c r="B5" s="7" t="s">
        <v>2</v>
      </c>
      <c r="C5" s="8">
        <v>40908</v>
      </c>
      <c r="D5" s="9">
        <v>40909</v>
      </c>
      <c r="E5" s="9">
        <v>40940</v>
      </c>
      <c r="F5" s="9">
        <v>40969</v>
      </c>
      <c r="G5" s="9">
        <v>41000</v>
      </c>
      <c r="H5" s="9">
        <v>41030</v>
      </c>
      <c r="I5" s="9">
        <v>41061</v>
      </c>
      <c r="J5" s="9">
        <v>41091</v>
      </c>
      <c r="K5" s="9">
        <v>41122</v>
      </c>
      <c r="L5" s="9">
        <v>41153</v>
      </c>
      <c r="M5" s="9">
        <v>41183</v>
      </c>
      <c r="N5" s="9">
        <v>41214</v>
      </c>
      <c r="O5" s="9">
        <v>41244</v>
      </c>
      <c r="P5" s="10" t="s">
        <v>105</v>
      </c>
      <c r="Q5" s="10" t="s">
        <v>106</v>
      </c>
      <c r="R5" s="7" t="s">
        <v>107</v>
      </c>
      <c r="S5" s="98" t="s">
        <v>11</v>
      </c>
      <c r="T5" s="12" t="s">
        <v>112</v>
      </c>
      <c r="U5" s="12" t="s">
        <v>113</v>
      </c>
      <c r="V5" s="12" t="s">
        <v>131</v>
      </c>
      <c r="W5" s="12" t="s">
        <v>114</v>
      </c>
      <c r="X5" s="12" t="s">
        <v>115</v>
      </c>
      <c r="Y5" s="12" t="s">
        <v>130</v>
      </c>
      <c r="Z5" s="13" t="s">
        <v>116</v>
      </c>
    </row>
    <row r="6" spans="1:26" ht="12.75">
      <c r="A6" s="186">
        <v>295</v>
      </c>
      <c r="B6" s="187" t="s">
        <v>82</v>
      </c>
      <c r="C6" s="102">
        <v>48</v>
      </c>
      <c r="D6" s="212">
        <v>49</v>
      </c>
      <c r="E6" s="212">
        <v>48</v>
      </c>
      <c r="F6" s="213">
        <v>46</v>
      </c>
      <c r="G6" s="212">
        <v>47</v>
      </c>
      <c r="H6" s="204">
        <v>48</v>
      </c>
      <c r="I6" s="204">
        <v>47</v>
      </c>
      <c r="J6" s="207">
        <v>47</v>
      </c>
      <c r="K6" s="204">
        <v>45</v>
      </c>
      <c r="L6" s="204">
        <v>46</v>
      </c>
      <c r="M6" s="214">
        <v>43</v>
      </c>
      <c r="N6" s="204">
        <v>42</v>
      </c>
      <c r="O6" s="214">
        <v>43</v>
      </c>
      <c r="P6" s="107">
        <f>SUM(O6-C6)</f>
        <v>-5</v>
      </c>
      <c r="Q6" s="108">
        <f>SUM(P6/C6)</f>
        <v>-0.10416666666666667</v>
      </c>
      <c r="R6" s="109">
        <f>C6*(1+3%)</f>
        <v>49.44</v>
      </c>
      <c r="S6" s="110">
        <f>Q6</f>
        <v>-0.10416666666666667</v>
      </c>
      <c r="T6" s="111" t="str">
        <f>IF(U6&gt;1000,"SM",IF(U6&gt;500,"MG",IF(U6&gt;300,"L",IF(U6&gt;100,"M",IF(U6&gt;10,"S")))))</f>
        <v>S</v>
      </c>
      <c r="U6" s="109">
        <v>70</v>
      </c>
      <c r="V6" s="111">
        <v>1</v>
      </c>
      <c r="W6" s="111">
        <f>U6-O6-V6</f>
        <v>26</v>
      </c>
      <c r="X6" s="112" t="s">
        <v>135</v>
      </c>
      <c r="Y6" s="36">
        <f>(O6+V6)/U6</f>
        <v>0.6285714285714286</v>
      </c>
      <c r="Z6" s="111" t="s">
        <v>119</v>
      </c>
    </row>
    <row r="7" spans="1:26" ht="12.75">
      <c r="A7" s="188">
        <v>340</v>
      </c>
      <c r="B7" s="189" t="s">
        <v>83</v>
      </c>
      <c r="C7" s="102">
        <v>31</v>
      </c>
      <c r="D7" s="212">
        <v>30</v>
      </c>
      <c r="E7" s="212">
        <v>30</v>
      </c>
      <c r="F7" s="213">
        <v>30</v>
      </c>
      <c r="G7" s="212">
        <v>29</v>
      </c>
      <c r="H7" s="204">
        <v>29</v>
      </c>
      <c r="I7" s="204">
        <v>30</v>
      </c>
      <c r="J7" s="207">
        <v>30</v>
      </c>
      <c r="K7" s="204">
        <v>30</v>
      </c>
      <c r="L7" s="204">
        <v>29</v>
      </c>
      <c r="M7" s="214">
        <v>31</v>
      </c>
      <c r="N7" s="204">
        <v>32</v>
      </c>
      <c r="O7" s="214">
        <v>31</v>
      </c>
      <c r="P7" s="107">
        <f>SUM(O7-C7)</f>
        <v>0</v>
      </c>
      <c r="Q7" s="108">
        <f>SUM(P7/C7)</f>
        <v>0</v>
      </c>
      <c r="R7" s="109">
        <f>C7*(1+3%)</f>
        <v>31.93</v>
      </c>
      <c r="S7" s="110">
        <f>Q7</f>
        <v>0</v>
      </c>
      <c r="T7" s="111" t="str">
        <f>IF(U7&gt;1000,"SM",IF(U7&gt;500,"MG",IF(U7&gt;300,"L",IF(U7&gt;100,"M",IF(U7&gt;10,"S")))))</f>
        <v>S</v>
      </c>
      <c r="U7" s="109">
        <v>32</v>
      </c>
      <c r="V7" s="111">
        <v>0</v>
      </c>
      <c r="W7" s="111">
        <f>U7-O7-V7</f>
        <v>1</v>
      </c>
      <c r="X7" s="112" t="s">
        <v>136</v>
      </c>
      <c r="Y7" s="36">
        <f>(O7+V7)/U7</f>
        <v>0.96875</v>
      </c>
      <c r="Z7" s="111" t="s">
        <v>129</v>
      </c>
    </row>
    <row r="8" spans="1:26" ht="12.75">
      <c r="A8" s="190">
        <v>431</v>
      </c>
      <c r="B8" s="191" t="s">
        <v>84</v>
      </c>
      <c r="C8" s="102">
        <v>48</v>
      </c>
      <c r="D8" s="212">
        <v>46</v>
      </c>
      <c r="E8" s="212">
        <v>44</v>
      </c>
      <c r="F8" s="213">
        <v>47</v>
      </c>
      <c r="G8" s="212">
        <v>49</v>
      </c>
      <c r="H8" s="204">
        <v>48</v>
      </c>
      <c r="I8" s="204">
        <v>49</v>
      </c>
      <c r="J8" s="207">
        <v>49</v>
      </c>
      <c r="K8" s="204">
        <v>49</v>
      </c>
      <c r="L8" s="204">
        <v>49</v>
      </c>
      <c r="M8" s="214">
        <v>49</v>
      </c>
      <c r="N8" s="204">
        <v>49</v>
      </c>
      <c r="O8" s="214">
        <v>48</v>
      </c>
      <c r="P8" s="107">
        <f>SUM(O8-C8)</f>
        <v>0</v>
      </c>
      <c r="Q8" s="108">
        <f>SUM(P8/C8)</f>
        <v>0</v>
      </c>
      <c r="R8" s="109">
        <f>C8*(1+3%)</f>
        <v>49.44</v>
      </c>
      <c r="S8" s="110">
        <f>Q8</f>
        <v>0</v>
      </c>
      <c r="T8" s="111" t="str">
        <f>IF(U8&gt;1000,"SM",IF(U8&gt;500,"MG",IF(U8&gt;300,"L",IF(U8&gt;100,"M",IF(U8&gt;10,"S")))))</f>
        <v>S</v>
      </c>
      <c r="U8" s="109">
        <v>49</v>
      </c>
      <c r="V8" s="111">
        <v>0</v>
      </c>
      <c r="W8" s="111">
        <f>U8-O8-V8</f>
        <v>1</v>
      </c>
      <c r="X8" s="112" t="s">
        <v>135</v>
      </c>
      <c r="Y8" s="36">
        <f>(O8+V8)/U8</f>
        <v>0.9795918367346939</v>
      </c>
      <c r="Z8" s="111" t="s">
        <v>119</v>
      </c>
    </row>
    <row r="9" spans="1:26" ht="12.75">
      <c r="A9" s="186">
        <v>432</v>
      </c>
      <c r="B9" s="187" t="s">
        <v>85</v>
      </c>
      <c r="C9" s="114">
        <v>26</v>
      </c>
      <c r="D9" s="212">
        <v>26</v>
      </c>
      <c r="E9" s="212">
        <v>27</v>
      </c>
      <c r="F9" s="213">
        <v>27</v>
      </c>
      <c r="G9" s="212">
        <v>27</v>
      </c>
      <c r="H9" s="204">
        <v>26</v>
      </c>
      <c r="I9" s="204">
        <v>27</v>
      </c>
      <c r="J9" s="207">
        <v>26</v>
      </c>
      <c r="K9" s="204">
        <v>25</v>
      </c>
      <c r="L9" s="204">
        <v>24</v>
      </c>
      <c r="M9" s="214">
        <v>25</v>
      </c>
      <c r="N9" s="204">
        <v>24</v>
      </c>
      <c r="O9" s="215">
        <v>26</v>
      </c>
      <c r="P9" s="107">
        <f>SUM(O9-C9)</f>
        <v>0</v>
      </c>
      <c r="Q9" s="108">
        <f>SUM(P9/C9)</f>
        <v>0</v>
      </c>
      <c r="R9" s="109">
        <f>C9*(1+3%)</f>
        <v>26.78</v>
      </c>
      <c r="S9" s="110">
        <f>Q9</f>
        <v>0</v>
      </c>
      <c r="T9" s="111" t="str">
        <f>IF(U9&gt;1000,"SM",IF(U9&gt;500,"MG",IF(U9&gt;300,"L",IF(U9&gt;100,"M",IF(U9&gt;10,"S")))))</f>
        <v>S</v>
      </c>
      <c r="U9" s="109">
        <v>34</v>
      </c>
      <c r="V9" s="111">
        <v>1</v>
      </c>
      <c r="W9" s="111">
        <f>U9-O9-V9</f>
        <v>7</v>
      </c>
      <c r="X9" s="112" t="s">
        <v>136</v>
      </c>
      <c r="Y9" s="36">
        <f>(O9+V9)/U9</f>
        <v>0.7941176470588235</v>
      </c>
      <c r="Z9" s="111" t="s">
        <v>129</v>
      </c>
    </row>
    <row r="10" spans="1:26" ht="12.75">
      <c r="A10" s="115" t="s">
        <v>1</v>
      </c>
      <c r="B10" s="116" t="s">
        <v>1</v>
      </c>
      <c r="C10" s="103" t="s">
        <v>1</v>
      </c>
      <c r="D10" s="103" t="s">
        <v>1</v>
      </c>
      <c r="E10" s="103" t="s">
        <v>1</v>
      </c>
      <c r="F10" s="104" t="s">
        <v>1</v>
      </c>
      <c r="G10" s="103" t="s">
        <v>1</v>
      </c>
      <c r="H10" s="103" t="s">
        <v>1</v>
      </c>
      <c r="I10" s="103" t="s">
        <v>1</v>
      </c>
      <c r="J10" s="105" t="s">
        <v>1</v>
      </c>
      <c r="K10" s="105" t="s">
        <v>1</v>
      </c>
      <c r="L10" s="103" t="s">
        <v>1</v>
      </c>
      <c r="M10" s="103" t="s">
        <v>1</v>
      </c>
      <c r="N10" s="106" t="s">
        <v>1</v>
      </c>
      <c r="O10" s="103" t="s">
        <v>1</v>
      </c>
      <c r="P10" s="107"/>
      <c r="Q10" s="108"/>
      <c r="R10" s="109"/>
      <c r="S10" s="110"/>
      <c r="T10" s="112"/>
      <c r="U10" s="210"/>
      <c r="V10" s="112"/>
      <c r="W10" s="112"/>
      <c r="X10" s="112"/>
      <c r="Y10" s="36"/>
      <c r="Z10" s="112"/>
    </row>
    <row r="11" spans="1:26" ht="12.75">
      <c r="A11" s="115" t="s">
        <v>1</v>
      </c>
      <c r="B11" s="116" t="s">
        <v>1</v>
      </c>
      <c r="C11" s="105" t="s">
        <v>1</v>
      </c>
      <c r="D11" s="103" t="s">
        <v>1</v>
      </c>
      <c r="E11" s="103" t="s">
        <v>1</v>
      </c>
      <c r="F11" s="104" t="s">
        <v>1</v>
      </c>
      <c r="G11" s="103" t="s">
        <v>1</v>
      </c>
      <c r="H11" s="103" t="s">
        <v>1</v>
      </c>
      <c r="I11" s="103" t="s">
        <v>1</v>
      </c>
      <c r="J11" s="105" t="s">
        <v>1</v>
      </c>
      <c r="K11" s="105" t="s">
        <v>1</v>
      </c>
      <c r="L11" s="105" t="s">
        <v>1</v>
      </c>
      <c r="M11" s="105" t="s">
        <v>1</v>
      </c>
      <c r="N11" s="105" t="s">
        <v>1</v>
      </c>
      <c r="O11" s="105" t="s">
        <v>1</v>
      </c>
      <c r="P11" s="107"/>
      <c r="Q11" s="108"/>
      <c r="R11" s="109"/>
      <c r="S11" s="110"/>
      <c r="T11" s="112"/>
      <c r="U11" s="112"/>
      <c r="V11" s="112"/>
      <c r="W11" s="112"/>
      <c r="X11" s="112"/>
      <c r="Y11" s="36"/>
      <c r="Z11" s="112"/>
    </row>
    <row r="12" spans="1:26" ht="12.75">
      <c r="A12" s="115" t="s">
        <v>1</v>
      </c>
      <c r="B12" s="166" t="s">
        <v>1</v>
      </c>
      <c r="C12" s="105" t="s">
        <v>1</v>
      </c>
      <c r="D12" s="103" t="s">
        <v>1</v>
      </c>
      <c r="E12" s="103" t="s">
        <v>1</v>
      </c>
      <c r="F12" s="104" t="s">
        <v>1</v>
      </c>
      <c r="G12" s="103" t="s">
        <v>1</v>
      </c>
      <c r="H12" s="103" t="s">
        <v>1</v>
      </c>
      <c r="I12" s="103" t="s">
        <v>1</v>
      </c>
      <c r="J12" s="105" t="s">
        <v>1</v>
      </c>
      <c r="K12" s="105" t="s">
        <v>1</v>
      </c>
      <c r="L12" s="105" t="s">
        <v>1</v>
      </c>
      <c r="M12" s="105" t="s">
        <v>1</v>
      </c>
      <c r="N12" s="105" t="s">
        <v>1</v>
      </c>
      <c r="O12" s="105" t="s">
        <v>1</v>
      </c>
      <c r="P12" s="107"/>
      <c r="Q12" s="108"/>
      <c r="R12" s="109"/>
      <c r="S12" s="110"/>
      <c r="T12" s="112"/>
      <c r="U12" s="112"/>
      <c r="V12" s="112"/>
      <c r="W12" s="112"/>
      <c r="X12" s="112"/>
      <c r="Y12" s="36"/>
      <c r="Z12" s="112"/>
    </row>
    <row r="13" spans="1:26" ht="12.75">
      <c r="A13" s="117"/>
      <c r="B13" s="118"/>
      <c r="C13" s="119"/>
      <c r="D13" s="119"/>
      <c r="E13" s="119"/>
      <c r="F13" s="119"/>
      <c r="G13" s="119"/>
      <c r="H13" s="119"/>
      <c r="I13" s="120"/>
      <c r="J13" s="121"/>
      <c r="K13" s="122"/>
      <c r="L13" s="122"/>
      <c r="M13" s="122"/>
      <c r="N13" s="122"/>
      <c r="O13" s="123"/>
      <c r="P13" s="124"/>
      <c r="Q13" s="108"/>
      <c r="R13" s="109"/>
      <c r="S13" s="111"/>
      <c r="T13" s="112"/>
      <c r="U13" s="112"/>
      <c r="V13" s="112"/>
      <c r="W13" s="112"/>
      <c r="X13" s="112"/>
      <c r="Y13" s="36"/>
      <c r="Z13" s="112"/>
    </row>
    <row r="14" spans="1:26" s="130" customFormat="1" ht="12.75">
      <c r="A14" s="114" t="s">
        <v>1</v>
      </c>
      <c r="B14" s="125" t="s">
        <v>3</v>
      </c>
      <c r="C14" s="126">
        <f>SUM(C6:C12)</f>
        <v>153</v>
      </c>
      <c r="D14" s="126">
        <f>SUM(D6:D12)</f>
        <v>151</v>
      </c>
      <c r="E14" s="126">
        <f>SUM(E6:E12)</f>
        <v>149</v>
      </c>
      <c r="F14" s="126">
        <f aca="true" t="shared" si="0" ref="F14:O14">SUM(F6:F12)</f>
        <v>150</v>
      </c>
      <c r="G14" s="126">
        <f t="shared" si="0"/>
        <v>152</v>
      </c>
      <c r="H14" s="126">
        <f t="shared" si="0"/>
        <v>151</v>
      </c>
      <c r="I14" s="126">
        <f t="shared" si="0"/>
        <v>153</v>
      </c>
      <c r="J14" s="126">
        <f t="shared" si="0"/>
        <v>152</v>
      </c>
      <c r="K14" s="126">
        <f t="shared" si="0"/>
        <v>149</v>
      </c>
      <c r="L14" s="126">
        <f t="shared" si="0"/>
        <v>148</v>
      </c>
      <c r="M14" s="126">
        <f t="shared" si="0"/>
        <v>148</v>
      </c>
      <c r="N14" s="126">
        <f t="shared" si="0"/>
        <v>147</v>
      </c>
      <c r="O14" s="126">
        <f t="shared" si="0"/>
        <v>148</v>
      </c>
      <c r="P14" s="107">
        <f>SUM(O14-C14)</f>
        <v>-5</v>
      </c>
      <c r="Q14" s="127">
        <f>SUM(P14/C14)</f>
        <v>-0.032679738562091505</v>
      </c>
      <c r="R14" s="128">
        <f>C14*(1+3%)</f>
        <v>157.59</v>
      </c>
      <c r="S14" s="110">
        <f>Q14</f>
        <v>-0.032679738562091505</v>
      </c>
      <c r="T14" s="129"/>
      <c r="U14" s="129">
        <f>SUM(U6:U9)</f>
        <v>185</v>
      </c>
      <c r="V14" s="129">
        <f>SUM(V6:V9)</f>
        <v>2</v>
      </c>
      <c r="W14" s="129">
        <f>SUM(W6:W9)</f>
        <v>35</v>
      </c>
      <c r="X14" s="129"/>
      <c r="Y14" s="36">
        <f>(O14+V14)/U14</f>
        <v>0.8108108108108109</v>
      </c>
      <c r="Z14" s="129"/>
    </row>
    <row r="15" spans="1:19" s="2" customFormat="1" ht="12.75">
      <c r="A15" s="2" t="s">
        <v>108</v>
      </c>
      <c r="P15" s="3"/>
      <c r="Q15" s="6"/>
      <c r="R15" s="131"/>
      <c r="S15" s="132"/>
    </row>
    <row r="16" spans="2:19" s="2" customFormat="1" ht="12.75">
      <c r="B16" s="133" t="s">
        <v>95</v>
      </c>
      <c r="P16" s="3"/>
      <c r="Q16" s="6"/>
      <c r="R16" s="131"/>
      <c r="S16" s="134"/>
    </row>
    <row r="17" spans="2:19" s="2" customFormat="1" ht="12.75">
      <c r="B17" s="2" t="s">
        <v>96</v>
      </c>
      <c r="P17" s="3"/>
      <c r="Q17" s="6"/>
      <c r="R17" s="131"/>
      <c r="S17" s="134"/>
    </row>
    <row r="18" spans="2:19" s="2" customFormat="1" ht="12.75">
      <c r="B18" s="2" t="s">
        <v>132</v>
      </c>
      <c r="P18" s="3"/>
      <c r="Q18" s="6"/>
      <c r="R18" s="131"/>
      <c r="S18" s="134"/>
    </row>
    <row r="19" spans="16:17" ht="12.75">
      <c r="P19" s="5"/>
      <c r="Q19" s="135"/>
    </row>
    <row r="20" spans="2:18" ht="15.75">
      <c r="B20" s="162" t="s">
        <v>30</v>
      </c>
      <c r="C20" s="137">
        <v>40878</v>
      </c>
      <c r="D20" s="138">
        <v>40909</v>
      </c>
      <c r="E20" s="138">
        <v>40940</v>
      </c>
      <c r="F20" s="139">
        <v>40969</v>
      </c>
      <c r="G20" s="139">
        <v>41000</v>
      </c>
      <c r="H20" s="138">
        <v>41030</v>
      </c>
      <c r="I20" s="139">
        <v>41061</v>
      </c>
      <c r="J20" s="139">
        <v>41091</v>
      </c>
      <c r="K20" s="138">
        <v>41122</v>
      </c>
      <c r="L20" s="138">
        <v>41153</v>
      </c>
      <c r="M20" s="138">
        <v>41183</v>
      </c>
      <c r="N20" s="138">
        <v>41214</v>
      </c>
      <c r="O20" s="138">
        <v>41244</v>
      </c>
      <c r="P20" s="140" t="s">
        <v>134</v>
      </c>
      <c r="Q20" s="141" t="s">
        <v>17</v>
      </c>
      <c r="R20" s="140" t="s">
        <v>16</v>
      </c>
    </row>
    <row r="21" spans="1:18" ht="12.75">
      <c r="A21" s="142" t="s">
        <v>1</v>
      </c>
      <c r="B21" s="143" t="s">
        <v>12</v>
      </c>
      <c r="C21" s="102">
        <f>+C14</f>
        <v>153</v>
      </c>
      <c r="D21" s="103">
        <f>+D14</f>
        <v>151</v>
      </c>
      <c r="E21" s="103">
        <f aca="true" t="shared" si="1" ref="E21:O21">+E14</f>
        <v>149</v>
      </c>
      <c r="F21" s="103">
        <f t="shared" si="1"/>
        <v>150</v>
      </c>
      <c r="G21" s="103">
        <f t="shared" si="1"/>
        <v>152</v>
      </c>
      <c r="H21" s="103">
        <f t="shared" si="1"/>
        <v>151</v>
      </c>
      <c r="I21" s="103">
        <f t="shared" si="1"/>
        <v>153</v>
      </c>
      <c r="J21" s="103">
        <f t="shared" si="1"/>
        <v>152</v>
      </c>
      <c r="K21" s="103">
        <f t="shared" si="1"/>
        <v>149</v>
      </c>
      <c r="L21" s="103">
        <f t="shared" si="1"/>
        <v>148</v>
      </c>
      <c r="M21" s="103">
        <f t="shared" si="1"/>
        <v>148</v>
      </c>
      <c r="N21" s="103">
        <f t="shared" si="1"/>
        <v>147</v>
      </c>
      <c r="O21" s="103">
        <f t="shared" si="1"/>
        <v>148</v>
      </c>
      <c r="P21" s="107">
        <f>SUM(O21-C21)</f>
        <v>-5</v>
      </c>
      <c r="Q21" s="127">
        <f>SUM(P21/C21)</f>
        <v>-0.032679738562091505</v>
      </c>
      <c r="R21" s="109">
        <f>C21*(1+3%)</f>
        <v>157.59</v>
      </c>
    </row>
    <row r="22" spans="2:18" ht="12.75">
      <c r="B22" s="112" t="s">
        <v>13</v>
      </c>
      <c r="C22" s="102">
        <v>242</v>
      </c>
      <c r="D22" s="103">
        <v>250</v>
      </c>
      <c r="E22" s="103">
        <v>258</v>
      </c>
      <c r="F22" s="104">
        <v>265</v>
      </c>
      <c r="G22" s="103">
        <v>270</v>
      </c>
      <c r="H22" s="103">
        <v>274</v>
      </c>
      <c r="I22" s="103">
        <v>271</v>
      </c>
      <c r="J22" s="105">
        <v>273</v>
      </c>
      <c r="K22" s="105">
        <v>273</v>
      </c>
      <c r="L22" s="204">
        <v>283</v>
      </c>
      <c r="M22" s="105">
        <v>284</v>
      </c>
      <c r="N22" s="194">
        <v>275</v>
      </c>
      <c r="O22" s="105">
        <v>273</v>
      </c>
      <c r="P22" s="107">
        <f>SUM(O22-C22)</f>
        <v>31</v>
      </c>
      <c r="Q22" s="127">
        <f>SUM(P22/C22)</f>
        <v>0.128099173553719</v>
      </c>
      <c r="R22" s="109">
        <f>C22*(1+3%)</f>
        <v>249.26000000000002</v>
      </c>
    </row>
    <row r="23" spans="2:18" s="142" customFormat="1" ht="12.75">
      <c r="B23" s="144" t="s">
        <v>14</v>
      </c>
      <c r="C23" s="128">
        <f>SUM(C21:C22)</f>
        <v>395</v>
      </c>
      <c r="D23" s="128">
        <f>SUM(D21:D22)</f>
        <v>401</v>
      </c>
      <c r="E23" s="128">
        <f aca="true" t="shared" si="2" ref="E23:O23">SUM(E21:E22)</f>
        <v>407</v>
      </c>
      <c r="F23" s="128">
        <f t="shared" si="2"/>
        <v>415</v>
      </c>
      <c r="G23" s="128">
        <f t="shared" si="2"/>
        <v>422</v>
      </c>
      <c r="H23" s="128">
        <f t="shared" si="2"/>
        <v>425</v>
      </c>
      <c r="I23" s="128">
        <f t="shared" si="2"/>
        <v>424</v>
      </c>
      <c r="J23" s="128">
        <f t="shared" si="2"/>
        <v>425</v>
      </c>
      <c r="K23" s="128">
        <f t="shared" si="2"/>
        <v>422</v>
      </c>
      <c r="L23" s="128">
        <f t="shared" si="2"/>
        <v>431</v>
      </c>
      <c r="M23" s="128">
        <f t="shared" si="2"/>
        <v>432</v>
      </c>
      <c r="N23" s="128">
        <f t="shared" si="2"/>
        <v>422</v>
      </c>
      <c r="O23" s="128">
        <f t="shared" si="2"/>
        <v>421</v>
      </c>
      <c r="P23" s="107">
        <f>SUM(O23-C23)</f>
        <v>26</v>
      </c>
      <c r="Q23" s="145">
        <f>SUM(P23/C23)</f>
        <v>0.06582278481012659</v>
      </c>
      <c r="R23" s="128">
        <f>C23*(1+3%)</f>
        <v>406.85</v>
      </c>
    </row>
    <row r="24" spans="2:18" s="142" customFormat="1" ht="12.75">
      <c r="B24" s="146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6"/>
      <c r="Q24" s="148"/>
      <c r="R24" s="147"/>
    </row>
    <row r="25" spans="2:18" ht="13.5" thickBot="1"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6"/>
      <c r="Q25" s="17"/>
      <c r="R25" s="17"/>
    </row>
    <row r="26" spans="2:18" ht="13.5" thickBot="1">
      <c r="B26" s="18" t="s">
        <v>120</v>
      </c>
      <c r="C26" s="19">
        <v>40908</v>
      </c>
      <c r="D26" s="20">
        <v>41274</v>
      </c>
      <c r="E26" s="15"/>
      <c r="F26" s="15"/>
      <c r="G26" s="15"/>
      <c r="H26" s="15"/>
      <c r="I26" s="15"/>
      <c r="J26" s="15"/>
      <c r="K26" s="15"/>
      <c r="L26" s="16"/>
      <c r="P26" s="5"/>
      <c r="Q26" s="21"/>
      <c r="R26" s="22" t="s">
        <v>9</v>
      </c>
    </row>
    <row r="27" spans="2:18" ht="12.75">
      <c r="B27" s="23" t="s">
        <v>121</v>
      </c>
      <c r="C27" s="24">
        <v>0</v>
      </c>
      <c r="D27" s="24">
        <v>0</v>
      </c>
      <c r="E27" s="15"/>
      <c r="F27" s="15"/>
      <c r="G27" s="15"/>
      <c r="H27" s="15"/>
      <c r="I27" s="15"/>
      <c r="J27" s="15"/>
      <c r="K27" s="15"/>
      <c r="L27" s="16"/>
      <c r="P27" s="5"/>
      <c r="Q27" s="25"/>
      <c r="R27" s="22" t="s">
        <v>122</v>
      </c>
    </row>
    <row r="28" spans="2:18" ht="12.75">
      <c r="B28" s="26" t="s">
        <v>123</v>
      </c>
      <c r="C28" s="27">
        <v>0</v>
      </c>
      <c r="D28" s="27">
        <v>0</v>
      </c>
      <c r="E28" s="15"/>
      <c r="F28" s="15"/>
      <c r="G28" s="15"/>
      <c r="H28" s="15"/>
      <c r="I28" s="15"/>
      <c r="J28" s="15"/>
      <c r="K28" s="15"/>
      <c r="L28" s="16"/>
      <c r="P28" s="5"/>
      <c r="Q28" s="28"/>
      <c r="R28" s="22" t="s">
        <v>101</v>
      </c>
    </row>
    <row r="29" spans="2:18" ht="13.5" thickBot="1">
      <c r="B29" s="29" t="s">
        <v>124</v>
      </c>
      <c r="C29" s="30">
        <v>7</v>
      </c>
      <c r="D29" s="30">
        <v>7</v>
      </c>
      <c r="L29" s="22"/>
      <c r="M29" s="22"/>
      <c r="N29" s="31"/>
      <c r="P29" s="5"/>
      <c r="Q29" s="5"/>
      <c r="R29" s="5"/>
    </row>
    <row r="30" spans="2:18" ht="13.5" thickBot="1">
      <c r="B30" s="32" t="s">
        <v>125</v>
      </c>
      <c r="C30" s="33">
        <v>7</v>
      </c>
      <c r="D30" s="33">
        <f>SUM(D28:D29)</f>
        <v>7</v>
      </c>
      <c r="L30" s="22"/>
      <c r="M30" s="22"/>
      <c r="N30" s="31"/>
      <c r="P30" s="5"/>
      <c r="Q30" s="5"/>
      <c r="R30" s="5"/>
    </row>
    <row r="31" ht="12.75">
      <c r="Q31" s="22"/>
    </row>
    <row r="32" spans="17:19" ht="12.75">
      <c r="Q32" s="22"/>
      <c r="S32" s="22"/>
    </row>
    <row r="33" spans="17:18" ht="12.75">
      <c r="Q33" s="5"/>
      <c r="R33" s="5"/>
    </row>
    <row r="34" spans="1:18" ht="12.75">
      <c r="A34" s="149" t="s">
        <v>98</v>
      </c>
      <c r="B34" s="150"/>
      <c r="Q34" s="5"/>
      <c r="R34" s="5"/>
    </row>
    <row r="35" spans="1:15" ht="12.75">
      <c r="A35" s="4" t="s">
        <v>97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2" t="s">
        <v>109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</sheetData>
  <sheetProtection/>
  <mergeCells count="1">
    <mergeCell ref="T4:Y4"/>
  </mergeCells>
  <conditionalFormatting sqref="O27">
    <cfRule type="iconSet" priority="124" dxfId="0">
      <iconSet iconSet="3Symbols2">
        <cfvo type="percent" val="0"/>
        <cfvo type="percent" val="33"/>
        <cfvo type="percent" val="67"/>
      </iconSet>
    </cfRule>
  </conditionalFormatting>
  <conditionalFormatting sqref="S6:S9 S14">
    <cfRule type="cellIs" priority="6" dxfId="4" operator="greaterThanOrEqual">
      <formula>3%</formula>
    </cfRule>
    <cfRule type="cellIs" priority="7" dxfId="3" operator="between">
      <formula>0%</formula>
      <formula>2.99%</formula>
    </cfRule>
    <cfRule type="cellIs" priority="8" dxfId="2" operator="lessThan">
      <formula>0%</formula>
    </cfRule>
  </conditionalFormatting>
  <printOptions/>
  <pageMargins left="0.3" right="0.3" top="0.6" bottom="0.4" header="0.2" footer="0.2"/>
  <pageSetup fitToHeight="1" fitToWidth="1" horizontalDpi="600" verticalDpi="600" orientation="landscape" scale="5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Q38"/>
  <sheetViews>
    <sheetView zoomScalePageLayoutView="0" workbookViewId="0" topLeftCell="A4">
      <selection activeCell="A4" sqref="A4"/>
    </sheetView>
  </sheetViews>
  <sheetFormatPr defaultColWidth="9.140625" defaultRowHeight="15"/>
  <cols>
    <col min="1" max="1" width="4.421875" style="37" customWidth="1"/>
    <col min="2" max="3" width="9.140625" style="37" customWidth="1"/>
    <col min="4" max="4" width="10.00390625" style="37" customWidth="1"/>
    <col min="5" max="5" width="9.7109375" style="37" customWidth="1"/>
    <col min="6" max="6" width="9.421875" style="37" customWidth="1"/>
    <col min="7" max="7" width="7.00390625" style="37" customWidth="1"/>
    <col min="8" max="9" width="10.00390625" style="37" customWidth="1"/>
    <col min="10" max="10" width="9.421875" style="37" customWidth="1"/>
    <col min="11" max="11" width="7.00390625" style="37" customWidth="1"/>
    <col min="12" max="12" width="10.00390625" style="37" customWidth="1"/>
    <col min="13" max="14" width="9.421875" style="37" customWidth="1"/>
    <col min="15" max="15" width="9.140625" style="37" customWidth="1"/>
    <col min="16" max="16" width="11.7109375" style="37" customWidth="1"/>
    <col min="17" max="17" width="12.57421875" style="37" customWidth="1"/>
    <col min="18" max="16384" width="9.140625" style="37" customWidth="1"/>
  </cols>
  <sheetData>
    <row r="3" ht="15.75">
      <c r="H3" s="47" t="s">
        <v>0</v>
      </c>
    </row>
    <row r="4" s="48" customFormat="1" ht="15.75">
      <c r="H4" s="206" t="s">
        <v>15</v>
      </c>
    </row>
    <row r="5" ht="15.75">
      <c r="H5" s="50" t="s">
        <v>138</v>
      </c>
    </row>
    <row r="7" spans="4:17" s="49" customFormat="1" ht="15">
      <c r="D7" s="51" t="s">
        <v>5</v>
      </c>
      <c r="E7" s="51"/>
      <c r="F7" s="51"/>
      <c r="I7" s="49" t="s">
        <v>6</v>
      </c>
      <c r="J7" s="51"/>
      <c r="M7" s="49" t="s">
        <v>7</v>
      </c>
      <c r="N7" s="51"/>
      <c r="P7" s="231" t="s">
        <v>126</v>
      </c>
      <c r="Q7" s="232"/>
    </row>
    <row r="8" spans="2:17" s="49" customFormat="1" ht="15">
      <c r="B8" s="49" t="s">
        <v>4</v>
      </c>
      <c r="D8" s="40">
        <v>40908</v>
      </c>
      <c r="E8" s="40">
        <v>41274</v>
      </c>
      <c r="F8" s="49" t="s">
        <v>8</v>
      </c>
      <c r="G8" s="49" t="s">
        <v>1</v>
      </c>
      <c r="H8" s="40">
        <v>40908</v>
      </c>
      <c r="I8" s="40">
        <v>41274</v>
      </c>
      <c r="J8" s="49" t="s">
        <v>8</v>
      </c>
      <c r="L8" s="40">
        <v>40908</v>
      </c>
      <c r="M8" s="40">
        <v>41274</v>
      </c>
      <c r="N8" s="49" t="s">
        <v>8</v>
      </c>
      <c r="P8" s="34">
        <v>40908</v>
      </c>
      <c r="Q8" s="40">
        <v>41274</v>
      </c>
    </row>
    <row r="9" spans="16:17" ht="15">
      <c r="P9" s="35"/>
      <c r="Q9" s="35"/>
    </row>
    <row r="10" spans="2:17" ht="15">
      <c r="B10" s="48" t="s">
        <v>18</v>
      </c>
      <c r="D10" s="52">
        <f>'AK'!$C$21</f>
        <v>511</v>
      </c>
      <c r="E10" s="52">
        <f>+'AK'!O21</f>
        <v>625</v>
      </c>
      <c r="F10" s="53">
        <f>'AK'!$Q$21</f>
        <v>0.22309197651663404</v>
      </c>
      <c r="G10" s="54"/>
      <c r="H10" s="52">
        <f>'AK'!$C$22</f>
        <v>362</v>
      </c>
      <c r="I10" s="52">
        <f>+'AK'!O22</f>
        <v>281</v>
      </c>
      <c r="J10" s="53">
        <f>'AK'!$Q$22</f>
        <v>-0.22375690607734808</v>
      </c>
      <c r="K10" s="54"/>
      <c r="L10" s="52">
        <f>'AK'!$C$23</f>
        <v>873</v>
      </c>
      <c r="M10" s="52">
        <f>+'AK'!O23</f>
        <v>906</v>
      </c>
      <c r="N10" s="55">
        <f>'AK'!$Q$23</f>
        <v>0.037800687285223365</v>
      </c>
      <c r="P10" s="36">
        <v>0.8453</v>
      </c>
      <c r="Q10" s="208">
        <v>0.736434108527131</v>
      </c>
    </row>
    <row r="11" spans="2:17" ht="15">
      <c r="B11" s="48" t="s">
        <v>22</v>
      </c>
      <c r="D11" s="52">
        <f>'CA'!$C33</f>
        <v>5091</v>
      </c>
      <c r="E11" s="56">
        <f>+'CA'!O33</f>
        <v>5299</v>
      </c>
      <c r="F11" s="55">
        <f>'CA'!$Q$33</f>
        <v>0.040856413278334315</v>
      </c>
      <c r="G11" s="54"/>
      <c r="H11" s="52">
        <f>'CA'!$C$34</f>
        <v>15261</v>
      </c>
      <c r="I11" s="52">
        <f>+'CA'!O34</f>
        <v>14968</v>
      </c>
      <c r="J11" s="55">
        <f>'CA'!$Q34</f>
        <v>-0.01919926610313872</v>
      </c>
      <c r="K11" s="54"/>
      <c r="L11" s="52">
        <f>'CA'!$C$35</f>
        <v>20352</v>
      </c>
      <c r="M11" s="52">
        <f>+'CA'!O35</f>
        <v>20267</v>
      </c>
      <c r="N11" s="55">
        <f>'CA'!$Q35</f>
        <v>-0.004176493710691824</v>
      </c>
      <c r="P11" s="36">
        <v>0.7858</v>
      </c>
      <c r="Q11" s="208">
        <v>0.724301448093004</v>
      </c>
    </row>
    <row r="12" spans="2:17" ht="15">
      <c r="B12" s="48" t="s">
        <v>23</v>
      </c>
      <c r="D12" s="52">
        <f>'HI'!$C$18</f>
        <v>308</v>
      </c>
      <c r="E12" s="52">
        <f>+'HI'!O18</f>
        <v>285</v>
      </c>
      <c r="F12" s="53">
        <f>'HI'!Q18</f>
        <v>-0.07467532467532467</v>
      </c>
      <c r="G12" s="54"/>
      <c r="H12" s="52">
        <f>'HI'!$C$19</f>
        <v>464</v>
      </c>
      <c r="I12" s="52">
        <f>+'HI'!O19</f>
        <v>470</v>
      </c>
      <c r="J12" s="53">
        <f>'HI'!$Q$19</f>
        <v>0.01293103448275862</v>
      </c>
      <c r="K12" s="54"/>
      <c r="L12" s="52">
        <f>'HI'!$C$20</f>
        <v>772</v>
      </c>
      <c r="M12" s="52">
        <f>+'HI'!O20</f>
        <v>755</v>
      </c>
      <c r="N12" s="55">
        <f>'HI'!$Q$20</f>
        <v>-0.022020725388601035</v>
      </c>
      <c r="P12" s="36">
        <v>0.813</v>
      </c>
      <c r="Q12" s="208">
        <v>0.736619718309859</v>
      </c>
    </row>
    <row r="13" spans="2:17" ht="15">
      <c r="B13" s="48" t="s">
        <v>24</v>
      </c>
      <c r="D13" s="52">
        <f>'ID'!$C$20</f>
        <v>213</v>
      </c>
      <c r="E13" s="52">
        <f>+'ID'!O20</f>
        <v>260</v>
      </c>
      <c r="F13" s="55">
        <f>'ID'!$Q$20</f>
        <v>0.22065727699530516</v>
      </c>
      <c r="G13" s="54"/>
      <c r="H13" s="52">
        <f>'ID'!$C$21</f>
        <v>538</v>
      </c>
      <c r="I13" s="52">
        <f>+'ID'!O21</f>
        <v>523</v>
      </c>
      <c r="J13" s="55">
        <f>'ID'!$Q$21</f>
        <v>-0.027881040892193308</v>
      </c>
      <c r="K13" s="54"/>
      <c r="L13" s="52">
        <f>'ID'!$C$22</f>
        <v>751</v>
      </c>
      <c r="M13" s="52">
        <f>+'ID'!O22</f>
        <v>783</v>
      </c>
      <c r="N13" s="55">
        <f>'ID'!$Q$22</f>
        <v>0.0426098535286285</v>
      </c>
      <c r="P13" s="36">
        <v>0.811</v>
      </c>
      <c r="Q13" s="208">
        <v>0.78580814717477</v>
      </c>
    </row>
    <row r="14" spans="2:17" ht="15">
      <c r="B14" s="48" t="s">
        <v>25</v>
      </c>
      <c r="D14" s="52">
        <f>MT!$C$25</f>
        <v>356</v>
      </c>
      <c r="E14" s="52">
        <f>+MT!O25</f>
        <v>360</v>
      </c>
      <c r="F14" s="55">
        <f>MT!$Q$25</f>
        <v>0.011235955056179775</v>
      </c>
      <c r="G14" s="54"/>
      <c r="H14" s="52">
        <f>MT!$C$26</f>
        <v>281</v>
      </c>
      <c r="I14" s="52">
        <f>+MT!O26</f>
        <v>328</v>
      </c>
      <c r="J14" s="55">
        <f>MT!$Q$26</f>
        <v>0.16725978647686832</v>
      </c>
      <c r="K14" s="54"/>
      <c r="L14" s="52">
        <f>MT!$C$27</f>
        <v>637</v>
      </c>
      <c r="M14" s="52">
        <f>+MT!O27</f>
        <v>688</v>
      </c>
      <c r="N14" s="55">
        <f>MT!$Q$27</f>
        <v>0.08006279434850863</v>
      </c>
      <c r="P14" s="36">
        <v>0.8422</v>
      </c>
      <c r="Q14" s="208">
        <v>0.7712</v>
      </c>
    </row>
    <row r="15" spans="2:17" ht="15">
      <c r="B15" s="48" t="s">
        <v>26</v>
      </c>
      <c r="D15" s="52">
        <f>NV!$C$19</f>
        <v>387</v>
      </c>
      <c r="E15" s="52">
        <f>+NV!O19</f>
        <v>403</v>
      </c>
      <c r="F15" s="55">
        <f>NV!$Q$19</f>
        <v>0.041343669250646</v>
      </c>
      <c r="G15" s="54"/>
      <c r="H15" s="52">
        <f>NV!$C$20</f>
        <v>1050</v>
      </c>
      <c r="I15" s="52">
        <f>+NV!O20</f>
        <v>1005</v>
      </c>
      <c r="J15" s="55">
        <f>NV!$Q$20</f>
        <v>-0.04285714285714286</v>
      </c>
      <c r="K15" s="54"/>
      <c r="L15" s="52">
        <f>NV!$C$21</f>
        <v>1437</v>
      </c>
      <c r="M15" s="52">
        <f>+NV!O21</f>
        <v>1408</v>
      </c>
      <c r="N15" s="55">
        <f>NV!$Q$21</f>
        <v>-0.020180932498260265</v>
      </c>
      <c r="P15" s="36">
        <v>0.7911</v>
      </c>
      <c r="Q15" s="208">
        <v>0.747023809523809</v>
      </c>
    </row>
    <row r="16" spans="2:17" ht="15">
      <c r="B16" s="48" t="s">
        <v>27</v>
      </c>
      <c r="D16" s="52">
        <f>OR!$C$28</f>
        <v>1871</v>
      </c>
      <c r="E16" s="52">
        <f>+OR!O28</f>
        <v>1883</v>
      </c>
      <c r="F16" s="55">
        <f>OR!$Q$28</f>
        <v>0.006413682522715126</v>
      </c>
      <c r="G16" s="54"/>
      <c r="H16" s="52">
        <f>OR!$C$29</f>
        <v>1616</v>
      </c>
      <c r="I16" s="52">
        <f>+OR!O29</f>
        <v>1638</v>
      </c>
      <c r="J16" s="55">
        <f>OR!$Q$29</f>
        <v>0.013613861386138614</v>
      </c>
      <c r="K16" s="54"/>
      <c r="L16" s="52">
        <f>OR!$C$30</f>
        <v>3487</v>
      </c>
      <c r="M16" s="52">
        <f>+OR!O30</f>
        <v>3521</v>
      </c>
      <c r="N16" s="55">
        <f>OR!$Q$30</f>
        <v>0.009750501864066534</v>
      </c>
      <c r="P16" s="36">
        <v>0.8275</v>
      </c>
      <c r="Q16" s="208">
        <v>0.753140520011685</v>
      </c>
    </row>
    <row r="17" spans="2:17" ht="15">
      <c r="B17" s="48" t="s">
        <v>28</v>
      </c>
      <c r="D17" s="52">
        <f>PC!$C19</f>
        <v>147</v>
      </c>
      <c r="E17" s="52">
        <f>+PC!O19</f>
        <v>183</v>
      </c>
      <c r="F17" s="55">
        <f>PC!$Q$19</f>
        <v>0.24489795918367346</v>
      </c>
      <c r="G17" s="54"/>
      <c r="H17" s="52">
        <f>PC!$C$20</f>
        <v>69</v>
      </c>
      <c r="I17" s="52">
        <f>+PC!O20</f>
        <v>50</v>
      </c>
      <c r="J17" s="55">
        <f>PC!$Q$20</f>
        <v>-0.2753623188405797</v>
      </c>
      <c r="K17" s="54"/>
      <c r="L17" s="52">
        <f>PC!$C$21</f>
        <v>216</v>
      </c>
      <c r="M17" s="52">
        <f>+PC!O21</f>
        <v>233</v>
      </c>
      <c r="N17" s="55">
        <f>PC!$Q$21</f>
        <v>0.0787037037037037</v>
      </c>
      <c r="P17" s="36">
        <v>0.8577</v>
      </c>
      <c r="Q17" s="208">
        <v>0.715348837209302</v>
      </c>
    </row>
    <row r="18" spans="2:17" ht="15">
      <c r="B18" s="48" t="s">
        <v>29</v>
      </c>
      <c r="D18" s="52">
        <f>WA!$C$31</f>
        <v>4007</v>
      </c>
      <c r="E18" s="52">
        <f>+WA!O31</f>
        <v>4347</v>
      </c>
      <c r="F18" s="55">
        <f>WA!$Q$31</f>
        <v>0.08485150985774893</v>
      </c>
      <c r="G18" s="54"/>
      <c r="H18" s="52">
        <f>WA!$C$32</f>
        <v>2997</v>
      </c>
      <c r="I18" s="52">
        <f>+WA!O32</f>
        <v>2857</v>
      </c>
      <c r="J18" s="55">
        <f>WA!$Q$32</f>
        <v>-0.04671338004671338</v>
      </c>
      <c r="K18" s="54"/>
      <c r="L18" s="52">
        <f>WA!$C$33</f>
        <v>7004</v>
      </c>
      <c r="M18" s="52">
        <f>+WA!O33</f>
        <v>7204</v>
      </c>
      <c r="N18" s="55">
        <f>WA!$Q$33</f>
        <v>0.028555111364934323</v>
      </c>
      <c r="P18" s="36">
        <v>0.8163</v>
      </c>
      <c r="Q18" s="208">
        <v>0.744259342638451</v>
      </c>
    </row>
    <row r="19" spans="2:17" ht="15">
      <c r="B19" s="48" t="s">
        <v>30</v>
      </c>
      <c r="D19" s="52">
        <f>WY!$C$21</f>
        <v>153</v>
      </c>
      <c r="E19" s="52">
        <f>+WY!O21</f>
        <v>148</v>
      </c>
      <c r="F19" s="55">
        <f>WY!$Q$21</f>
        <v>-0.032679738562091505</v>
      </c>
      <c r="G19" s="54"/>
      <c r="H19" s="52">
        <f>WY!$C$22</f>
        <v>242</v>
      </c>
      <c r="I19" s="52">
        <f>+WY!O22</f>
        <v>273</v>
      </c>
      <c r="J19" s="55">
        <f>WY!$Q$22</f>
        <v>0.128099173553719</v>
      </c>
      <c r="K19" s="54"/>
      <c r="L19" s="52">
        <f>WY!$C$23</f>
        <v>395</v>
      </c>
      <c r="M19" s="52">
        <f>+WY!O23</f>
        <v>421</v>
      </c>
      <c r="N19" s="55">
        <f>WY!$Q$23</f>
        <v>0.06582278481012659</v>
      </c>
      <c r="P19" s="36">
        <v>0.8168</v>
      </c>
      <c r="Q19" s="208">
        <v>0.764227642276422</v>
      </c>
    </row>
    <row r="21" spans="2:17" s="48" customFormat="1" ht="12.75">
      <c r="B21" s="57" t="s">
        <v>94</v>
      </c>
      <c r="D21" s="58">
        <f>SUM(D10:D19)</f>
        <v>13044</v>
      </c>
      <c r="E21" s="58">
        <f>SUM(E10:E19)</f>
        <v>13793</v>
      </c>
      <c r="F21" s="59">
        <f>(+$E$21/$D$21)-1</f>
        <v>0.05742103649187369</v>
      </c>
      <c r="H21" s="58">
        <f>SUM(H10:H20)</f>
        <v>22880</v>
      </c>
      <c r="I21" s="58">
        <f>SUM(I10:I20)</f>
        <v>22393</v>
      </c>
      <c r="J21" s="59">
        <f>(+$I$21/$H$21)-1</f>
        <v>-0.02128496503496502</v>
      </c>
      <c r="L21" s="58">
        <f>SUM(L10:L20)</f>
        <v>35924</v>
      </c>
      <c r="M21" s="58">
        <f>SUM(M10:M20)</f>
        <v>36186</v>
      </c>
      <c r="N21" s="59">
        <f>(+$M$21/$L$21)-1</f>
        <v>0.007293174479456654</v>
      </c>
      <c r="P21" s="38">
        <v>0.8028</v>
      </c>
      <c r="Q21" s="38">
        <v>0.797360809833695</v>
      </c>
    </row>
    <row r="22" spans="4:6" ht="15">
      <c r="D22" s="37" t="s">
        <v>1</v>
      </c>
      <c r="E22" s="37" t="s">
        <v>1</v>
      </c>
      <c r="F22" s="59" t="s">
        <v>1</v>
      </c>
    </row>
    <row r="23" spans="2:14" ht="15">
      <c r="B23" s="46"/>
      <c r="F23" s="60"/>
      <c r="G23" s="61"/>
      <c r="H23" s="61"/>
      <c r="I23" s="61"/>
      <c r="J23" s="60"/>
      <c r="K23" s="61"/>
      <c r="L23" s="61"/>
      <c r="M23" s="61"/>
      <c r="N23" s="60"/>
    </row>
    <row r="24" spans="2:12" ht="15">
      <c r="B24" s="46" t="s">
        <v>1</v>
      </c>
      <c r="D24" s="233" t="s">
        <v>127</v>
      </c>
      <c r="E24" s="233"/>
      <c r="H24" s="37" t="s">
        <v>1</v>
      </c>
      <c r="L24" s="37" t="s">
        <v>1</v>
      </c>
    </row>
    <row r="25" spans="1:6" ht="15">
      <c r="A25" s="49"/>
      <c r="B25" s="49" t="s">
        <v>4</v>
      </c>
      <c r="D25" s="34">
        <v>40908</v>
      </c>
      <c r="E25" s="40">
        <v>41274</v>
      </c>
      <c r="F25" s="39" t="s">
        <v>8</v>
      </c>
    </row>
    <row r="26" spans="4:6" ht="15">
      <c r="D26" s="62"/>
      <c r="E26" s="40"/>
      <c r="F26" s="35"/>
    </row>
    <row r="27" spans="2:6" ht="15">
      <c r="B27" s="48" t="s">
        <v>18</v>
      </c>
      <c r="D27" s="41">
        <v>18</v>
      </c>
      <c r="E27" s="41">
        <f>+'AK'!W14</f>
        <v>13</v>
      </c>
      <c r="F27" s="42">
        <f>(E27-D27)/D27</f>
        <v>-0.2777777777777778</v>
      </c>
    </row>
    <row r="28" spans="2:6" ht="15">
      <c r="B28" s="48" t="s">
        <v>22</v>
      </c>
      <c r="D28" s="41">
        <v>4472</v>
      </c>
      <c r="E28" s="41">
        <f>+'CA'!W25</f>
        <v>4429</v>
      </c>
      <c r="F28" s="42">
        <f aca="true" t="shared" si="0" ref="F28:F36">(E28-D28)/D28</f>
        <v>-0.009615384615384616</v>
      </c>
    </row>
    <row r="29" spans="2:13" ht="15">
      <c r="B29" s="48" t="s">
        <v>23</v>
      </c>
      <c r="D29" s="41">
        <v>420</v>
      </c>
      <c r="E29" s="41">
        <f>+'HI'!W11</f>
        <v>464</v>
      </c>
      <c r="F29" s="42">
        <f t="shared" si="0"/>
        <v>0.10476190476190476</v>
      </c>
      <c r="L29" s="63"/>
      <c r="M29" s="61"/>
    </row>
    <row r="30" spans="2:6" ht="15">
      <c r="B30" s="48" t="s">
        <v>24</v>
      </c>
      <c r="D30" s="41">
        <v>277</v>
      </c>
      <c r="E30" s="41">
        <f>+'ID'!W13</f>
        <v>217</v>
      </c>
      <c r="F30" s="42">
        <f t="shared" si="0"/>
        <v>-0.21660649819494585</v>
      </c>
    </row>
    <row r="31" spans="2:6" ht="15">
      <c r="B31" s="48" t="s">
        <v>25</v>
      </c>
      <c r="D31" s="41">
        <v>201</v>
      </c>
      <c r="E31" s="41">
        <f>+MT!W18</f>
        <v>263</v>
      </c>
      <c r="F31" s="42">
        <f t="shared" si="0"/>
        <v>0.30845771144278605</v>
      </c>
    </row>
    <row r="32" spans="2:6" ht="15">
      <c r="B32" s="48" t="s">
        <v>26</v>
      </c>
      <c r="D32" s="41">
        <v>395</v>
      </c>
      <c r="E32" s="41">
        <f>+NV!W12</f>
        <v>137</v>
      </c>
      <c r="F32" s="42">
        <f t="shared" si="0"/>
        <v>-0.6531645569620254</v>
      </c>
    </row>
    <row r="33" spans="2:6" ht="15">
      <c r="B33" s="48" t="s">
        <v>27</v>
      </c>
      <c r="D33" s="41">
        <v>13</v>
      </c>
      <c r="E33" s="41">
        <f>+OR!W20</f>
        <v>62</v>
      </c>
      <c r="F33" s="42">
        <f t="shared" si="0"/>
        <v>3.769230769230769</v>
      </c>
    </row>
    <row r="34" spans="2:6" ht="15">
      <c r="B34" s="48" t="s">
        <v>28</v>
      </c>
      <c r="D34" s="41">
        <v>6</v>
      </c>
      <c r="E34" s="41">
        <f>+PC!W12</f>
        <v>2</v>
      </c>
      <c r="F34" s="42">
        <f t="shared" si="0"/>
        <v>-0.6666666666666666</v>
      </c>
    </row>
    <row r="35" spans="2:6" ht="15">
      <c r="B35" s="48" t="s">
        <v>29</v>
      </c>
      <c r="D35" s="41">
        <v>130</v>
      </c>
      <c r="E35" s="41">
        <f>+WA!W24</f>
        <v>56</v>
      </c>
      <c r="F35" s="42">
        <f t="shared" si="0"/>
        <v>-0.5692307692307692</v>
      </c>
    </row>
    <row r="36" spans="2:13" ht="15">
      <c r="B36" s="48" t="s">
        <v>30</v>
      </c>
      <c r="D36" s="41">
        <v>36</v>
      </c>
      <c r="E36" s="41">
        <f>+WY!W14</f>
        <v>35</v>
      </c>
      <c r="F36" s="42">
        <f t="shared" si="0"/>
        <v>-0.027777777777777776</v>
      </c>
      <c r="M36" s="64"/>
    </row>
    <row r="37" spans="4:6" ht="15">
      <c r="D37" s="43"/>
      <c r="E37" s="43"/>
      <c r="F37" s="35"/>
    </row>
    <row r="38" spans="1:6" ht="15">
      <c r="A38" s="48"/>
      <c r="B38" s="57" t="s">
        <v>94</v>
      </c>
      <c r="D38" s="44">
        <f>SUM(D27:D36)</f>
        <v>5968</v>
      </c>
      <c r="E38" s="44">
        <f>SUM(E27:E36)</f>
        <v>5678</v>
      </c>
      <c r="F38" s="38">
        <f>(+$E$38/$D$38)-1</f>
        <v>-0.04859249329758708</v>
      </c>
    </row>
  </sheetData>
  <sheetProtection/>
  <mergeCells count="2">
    <mergeCell ref="P7:Q7"/>
    <mergeCell ref="D24:E24"/>
  </mergeCells>
  <conditionalFormatting sqref="F27:F36">
    <cfRule type="cellIs" priority="2" dxfId="32" operator="lessThan">
      <formula>0</formula>
    </cfRule>
  </conditionalFormatting>
  <conditionalFormatting sqref="F10:F19 J10:J19 N10:N19 N21 J21 F21 F38">
    <cfRule type="cellIs" priority="1" dxfId="33" operator="lessThan" stopIfTrue="1">
      <formula>0</formula>
    </cfRule>
  </conditionalFormatting>
  <printOptions/>
  <pageMargins left="0.3" right="0.3" top="0.6" bottom="0.4" header="0.2" footer="0.2"/>
  <pageSetup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7109375" style="5" customWidth="1"/>
    <col min="2" max="2" width="24.140625" style="5" customWidth="1"/>
    <col min="3" max="3" width="8.7109375" style="5" bestFit="1" customWidth="1"/>
    <col min="4" max="4" width="8.421875" style="5" customWidth="1"/>
    <col min="5" max="7" width="7.00390625" style="5" customWidth="1"/>
    <col min="8" max="8" width="7.8515625" style="5" customWidth="1"/>
    <col min="9" max="15" width="7.00390625" style="5" customWidth="1"/>
    <col min="16" max="16" width="9.00390625" style="22" customWidth="1"/>
    <col min="17" max="17" width="9.28125" style="71" bestFit="1" customWidth="1"/>
    <col min="18" max="18" width="6.57421875" style="31" customWidth="1"/>
    <col min="19" max="19" width="13.00390625" style="5" customWidth="1"/>
    <col min="20" max="16384" width="9.140625" style="5" customWidth="1"/>
  </cols>
  <sheetData>
    <row r="1" spans="1:15" ht="15.75">
      <c r="A1" s="65"/>
      <c r="B1" s="66"/>
      <c r="C1" s="66"/>
      <c r="D1" s="67"/>
      <c r="E1" s="67"/>
      <c r="F1" s="67"/>
      <c r="G1" s="67"/>
      <c r="H1" s="68" t="s">
        <v>22</v>
      </c>
      <c r="I1" s="67"/>
      <c r="J1" s="67"/>
      <c r="K1" s="68"/>
      <c r="L1" s="67"/>
      <c r="M1" s="69"/>
      <c r="N1" s="70"/>
      <c r="O1" s="70"/>
    </row>
    <row r="2" spans="1:18" s="81" customFormat="1" ht="15.75">
      <c r="A2" s="72"/>
      <c r="B2" s="73"/>
      <c r="C2" s="73"/>
      <c r="D2" s="74"/>
      <c r="E2" s="74"/>
      <c r="F2" s="75"/>
      <c r="G2" s="68"/>
      <c r="H2" s="68" t="s">
        <v>103</v>
      </c>
      <c r="I2" s="76"/>
      <c r="J2" s="68"/>
      <c r="K2" s="68"/>
      <c r="L2" s="76"/>
      <c r="M2" s="74"/>
      <c r="N2" s="77"/>
      <c r="O2" s="77"/>
      <c r="P2" s="78"/>
      <c r="Q2" s="79"/>
      <c r="R2" s="80"/>
    </row>
    <row r="3" spans="1:18" s="14" customFormat="1" ht="16.5" thickBot="1">
      <c r="A3" s="82"/>
      <c r="B3" s="82"/>
      <c r="C3" s="82"/>
      <c r="D3" s="83"/>
      <c r="E3" s="84"/>
      <c r="F3" s="85"/>
      <c r="G3" s="85"/>
      <c r="H3" s="50" t="s">
        <v>138</v>
      </c>
      <c r="I3" s="85"/>
      <c r="J3" s="85"/>
      <c r="K3" s="50"/>
      <c r="L3" s="85"/>
      <c r="M3" s="85"/>
      <c r="N3" s="82"/>
      <c r="O3" s="82"/>
      <c r="P3" s="86"/>
      <c r="Q3" s="87"/>
      <c r="R3" s="88"/>
    </row>
    <row r="4" spans="1:26" s="14" customFormat="1" ht="12.75">
      <c r="A4" s="89"/>
      <c r="B4" s="89"/>
      <c r="C4" s="89"/>
      <c r="D4" s="90"/>
      <c r="E4" s="91"/>
      <c r="F4" s="92"/>
      <c r="G4" s="93"/>
      <c r="H4" s="94"/>
      <c r="I4" s="91"/>
      <c r="J4" s="91" t="s">
        <v>1</v>
      </c>
      <c r="K4" s="95"/>
      <c r="L4" s="91"/>
      <c r="M4" s="91"/>
      <c r="N4" s="91"/>
      <c r="O4" s="94"/>
      <c r="P4" s="96"/>
      <c r="Q4" s="97"/>
      <c r="R4" s="96"/>
      <c r="T4" s="228" t="s">
        <v>110</v>
      </c>
      <c r="U4" s="229"/>
      <c r="V4" s="229"/>
      <c r="W4" s="229"/>
      <c r="X4" s="229"/>
      <c r="Y4" s="230"/>
      <c r="Z4" s="11" t="s">
        <v>111</v>
      </c>
    </row>
    <row r="5" spans="1:26" s="99" customFormat="1" ht="46.5" customHeight="1">
      <c r="A5" s="7" t="s">
        <v>104</v>
      </c>
      <c r="B5" s="7" t="s">
        <v>2</v>
      </c>
      <c r="C5" s="8">
        <v>40908</v>
      </c>
      <c r="D5" s="9">
        <v>40909</v>
      </c>
      <c r="E5" s="9">
        <v>40940</v>
      </c>
      <c r="F5" s="9">
        <v>40969</v>
      </c>
      <c r="G5" s="9">
        <v>41000</v>
      </c>
      <c r="H5" s="9">
        <v>41030</v>
      </c>
      <c r="I5" s="9">
        <v>41061</v>
      </c>
      <c r="J5" s="9">
        <v>41091</v>
      </c>
      <c r="K5" s="9">
        <v>41122</v>
      </c>
      <c r="L5" s="9">
        <v>41153</v>
      </c>
      <c r="M5" s="9">
        <v>41183</v>
      </c>
      <c r="N5" s="9">
        <v>41214</v>
      </c>
      <c r="O5" s="9">
        <v>41244</v>
      </c>
      <c r="P5" s="10" t="s">
        <v>105</v>
      </c>
      <c r="Q5" s="10" t="s">
        <v>106</v>
      </c>
      <c r="R5" s="7" t="s">
        <v>107</v>
      </c>
      <c r="S5" s="98" t="s">
        <v>92</v>
      </c>
      <c r="T5" s="12" t="s">
        <v>112</v>
      </c>
      <c r="U5" s="12" t="s">
        <v>113</v>
      </c>
      <c r="V5" s="12" t="s">
        <v>131</v>
      </c>
      <c r="W5" s="12" t="s">
        <v>114</v>
      </c>
      <c r="X5" s="12" t="s">
        <v>115</v>
      </c>
      <c r="Y5" s="12" t="s">
        <v>130</v>
      </c>
      <c r="Z5" s="13" t="s">
        <v>116</v>
      </c>
    </row>
    <row r="6" spans="1:26" ht="12.75" customHeight="1">
      <c r="A6" s="151">
        <v>30</v>
      </c>
      <c r="B6" s="152" t="s">
        <v>31</v>
      </c>
      <c r="C6" s="102">
        <v>1751</v>
      </c>
      <c r="D6" s="212">
        <v>1731</v>
      </c>
      <c r="E6" s="212">
        <v>1695</v>
      </c>
      <c r="F6" s="213">
        <v>1679</v>
      </c>
      <c r="G6" s="212">
        <v>1643</v>
      </c>
      <c r="H6" s="204">
        <v>1615</v>
      </c>
      <c r="I6" s="204">
        <v>1607</v>
      </c>
      <c r="J6" s="207">
        <v>1582</v>
      </c>
      <c r="K6" s="204">
        <v>1569</v>
      </c>
      <c r="L6" s="204">
        <v>1549</v>
      </c>
      <c r="M6" s="214">
        <v>1678</v>
      </c>
      <c r="N6" s="204">
        <v>1661</v>
      </c>
      <c r="O6" s="216">
        <v>1653</v>
      </c>
      <c r="P6" s="107">
        <f>SUM(O6-C6)</f>
        <v>-98</v>
      </c>
      <c r="Q6" s="108">
        <f>SUM(P6/C6)</f>
        <v>-0.05596801827527127</v>
      </c>
      <c r="R6" s="109">
        <f>C6*(1+3%)</f>
        <v>1803.53</v>
      </c>
      <c r="S6" s="110">
        <f>Q6</f>
        <v>-0.05596801827527127</v>
      </c>
      <c r="T6" s="111" t="str">
        <f>IF(U6&gt;1000,"SM",IF(U6&gt;500,"MG",IF(U6&gt;300,"L",IF(U6&gt;100,"M",IF(U6&gt;10,"S")))))</f>
        <v>SM</v>
      </c>
      <c r="U6" s="109">
        <v>3204</v>
      </c>
      <c r="V6" s="111">
        <v>104</v>
      </c>
      <c r="W6" s="111">
        <f>U6-O6-V6</f>
        <v>1447</v>
      </c>
      <c r="X6" s="112" t="s">
        <v>135</v>
      </c>
      <c r="Y6" s="36">
        <f>(O6+V6)/U6</f>
        <v>0.5483770287141073</v>
      </c>
      <c r="Z6" s="111" t="s">
        <v>117</v>
      </c>
    </row>
    <row r="7" spans="1:26" ht="12.75" customHeight="1">
      <c r="A7" s="151">
        <v>47</v>
      </c>
      <c r="B7" s="152" t="s">
        <v>32</v>
      </c>
      <c r="C7" s="102">
        <v>1345</v>
      </c>
      <c r="D7" s="212">
        <v>1362</v>
      </c>
      <c r="E7" s="212">
        <v>1340</v>
      </c>
      <c r="F7" s="213">
        <v>1328</v>
      </c>
      <c r="G7" s="212">
        <v>1297</v>
      </c>
      <c r="H7" s="204">
        <v>1279</v>
      </c>
      <c r="I7" s="204">
        <v>1256</v>
      </c>
      <c r="J7" s="207">
        <v>1254</v>
      </c>
      <c r="K7" s="204">
        <v>1237</v>
      </c>
      <c r="L7" s="204">
        <v>1221</v>
      </c>
      <c r="M7" s="214">
        <v>943</v>
      </c>
      <c r="N7" s="204">
        <v>1645</v>
      </c>
      <c r="O7" s="216">
        <v>1653</v>
      </c>
      <c r="P7" s="107">
        <f aca="true" t="shared" si="0" ref="P7:P23">SUM(O7-C7)</f>
        <v>308</v>
      </c>
      <c r="Q7" s="108">
        <f aca="true" t="shared" si="1" ref="Q7:Q20">SUM(P7/C7)</f>
        <v>0.22899628252788104</v>
      </c>
      <c r="R7" s="109">
        <f aca="true" t="shared" si="2" ref="R7:R20">C7*(1+3%)</f>
        <v>1385.3500000000001</v>
      </c>
      <c r="S7" s="110">
        <f aca="true" t="shared" si="3" ref="S7:S23">Q7</f>
        <v>0.22899628252788104</v>
      </c>
      <c r="T7" s="111" t="str">
        <f aca="true" t="shared" si="4" ref="T7:T23">IF(U7&gt;1000,"SM",IF(U7&gt;500,"MG",IF(U7&gt;300,"L",IF(U7&gt;100,"M",IF(U7&gt;10,"S")))))</f>
        <v>SM</v>
      </c>
      <c r="U7" s="109">
        <v>3327</v>
      </c>
      <c r="V7" s="111">
        <v>97</v>
      </c>
      <c r="W7" s="111">
        <f aca="true" t="shared" si="5" ref="W7:W23">U7-O7-V7</f>
        <v>1577</v>
      </c>
      <c r="X7" s="112" t="s">
        <v>136</v>
      </c>
      <c r="Y7" s="36">
        <f aca="true" t="shared" si="6" ref="Y7:Y23">(O7+V7)/U7</f>
        <v>0.5259993988578299</v>
      </c>
      <c r="Z7" s="111" t="s">
        <v>118</v>
      </c>
    </row>
    <row r="8" spans="1:26" ht="12.75" customHeight="1">
      <c r="A8" s="151">
        <v>107</v>
      </c>
      <c r="B8" s="152" t="s">
        <v>90</v>
      </c>
      <c r="C8" s="102">
        <v>84</v>
      </c>
      <c r="D8" s="212">
        <v>80</v>
      </c>
      <c r="E8" s="212">
        <v>80</v>
      </c>
      <c r="F8" s="213">
        <v>81</v>
      </c>
      <c r="G8" s="212">
        <v>79</v>
      </c>
      <c r="H8" s="204">
        <v>77</v>
      </c>
      <c r="I8" s="204">
        <v>77</v>
      </c>
      <c r="J8" s="207">
        <v>76</v>
      </c>
      <c r="K8" s="204">
        <v>77</v>
      </c>
      <c r="L8" s="204">
        <v>75</v>
      </c>
      <c r="M8" s="214">
        <v>91</v>
      </c>
      <c r="N8" s="204">
        <v>91</v>
      </c>
      <c r="O8" s="214">
        <v>91</v>
      </c>
      <c r="P8" s="107">
        <f t="shared" si="0"/>
        <v>7</v>
      </c>
      <c r="Q8" s="108">
        <f>SUM(P8/C8)</f>
        <v>0.08333333333333333</v>
      </c>
      <c r="R8" s="109">
        <f>C8*(1+3%)</f>
        <v>86.52</v>
      </c>
      <c r="S8" s="110">
        <f t="shared" si="3"/>
        <v>0.08333333333333333</v>
      </c>
      <c r="T8" s="111" t="str">
        <f t="shared" si="4"/>
        <v>M</v>
      </c>
      <c r="U8" s="109">
        <v>181</v>
      </c>
      <c r="V8" s="111">
        <v>3</v>
      </c>
      <c r="W8" s="111">
        <f t="shared" si="5"/>
        <v>87</v>
      </c>
      <c r="X8" s="112" t="s">
        <v>135</v>
      </c>
      <c r="Y8" s="36">
        <f t="shared" si="6"/>
        <v>0.5193370165745856</v>
      </c>
      <c r="Z8" s="111" t="s">
        <v>117</v>
      </c>
    </row>
    <row r="9" spans="1:26" ht="12.75" customHeight="1">
      <c r="A9" s="151">
        <v>114</v>
      </c>
      <c r="B9" s="152" t="s">
        <v>33</v>
      </c>
      <c r="C9" s="114">
        <v>410</v>
      </c>
      <c r="D9" s="212">
        <v>410</v>
      </c>
      <c r="E9" s="212">
        <v>406</v>
      </c>
      <c r="F9" s="213">
        <v>398</v>
      </c>
      <c r="G9" s="212">
        <v>399</v>
      </c>
      <c r="H9" s="204">
        <v>397</v>
      </c>
      <c r="I9" s="204">
        <v>394</v>
      </c>
      <c r="J9" s="207">
        <v>384</v>
      </c>
      <c r="K9" s="204">
        <v>374</v>
      </c>
      <c r="L9" s="204">
        <v>376</v>
      </c>
      <c r="M9" s="214">
        <v>171</v>
      </c>
      <c r="N9" s="217">
        <v>390</v>
      </c>
      <c r="O9" s="215">
        <v>404</v>
      </c>
      <c r="P9" s="107">
        <f t="shared" si="0"/>
        <v>-6</v>
      </c>
      <c r="Q9" s="108">
        <f t="shared" si="1"/>
        <v>-0.014634146341463415</v>
      </c>
      <c r="R9" s="109">
        <f t="shared" si="2"/>
        <v>422.3</v>
      </c>
      <c r="S9" s="110">
        <f t="shared" si="3"/>
        <v>-0.014634146341463415</v>
      </c>
      <c r="T9" s="111" t="str">
        <f t="shared" si="4"/>
        <v>MG</v>
      </c>
      <c r="U9" s="109">
        <v>700</v>
      </c>
      <c r="V9" s="111">
        <v>31</v>
      </c>
      <c r="W9" s="111">
        <f t="shared" si="5"/>
        <v>265</v>
      </c>
      <c r="X9" s="112" t="s">
        <v>136</v>
      </c>
      <c r="Y9" s="36">
        <f t="shared" si="6"/>
        <v>0.6214285714285714</v>
      </c>
      <c r="Z9" s="111" t="s">
        <v>119</v>
      </c>
    </row>
    <row r="10" spans="1:26" ht="12.75" customHeight="1">
      <c r="A10" s="151">
        <v>117</v>
      </c>
      <c r="B10" s="152" t="s">
        <v>91</v>
      </c>
      <c r="C10" s="153">
        <v>112</v>
      </c>
      <c r="D10" s="212">
        <v>109</v>
      </c>
      <c r="E10" s="212">
        <v>107</v>
      </c>
      <c r="F10" s="213">
        <v>107</v>
      </c>
      <c r="G10" s="212">
        <v>105</v>
      </c>
      <c r="H10" s="204">
        <v>106</v>
      </c>
      <c r="I10" s="204">
        <v>107</v>
      </c>
      <c r="J10" s="207">
        <v>103</v>
      </c>
      <c r="K10" s="204">
        <v>102</v>
      </c>
      <c r="L10" s="204">
        <v>101</v>
      </c>
      <c r="M10" s="212">
        <v>100</v>
      </c>
      <c r="N10" s="204">
        <v>22</v>
      </c>
      <c r="O10" s="212">
        <v>24</v>
      </c>
      <c r="P10" s="107">
        <f t="shared" si="0"/>
        <v>-88</v>
      </c>
      <c r="Q10" s="108">
        <f t="shared" si="1"/>
        <v>-0.7857142857142857</v>
      </c>
      <c r="R10" s="109">
        <f t="shared" si="2"/>
        <v>115.36</v>
      </c>
      <c r="S10" s="110">
        <f t="shared" si="3"/>
        <v>-0.7857142857142857</v>
      </c>
      <c r="T10" s="111" t="str">
        <f t="shared" si="4"/>
        <v>S</v>
      </c>
      <c r="U10" s="109">
        <v>73</v>
      </c>
      <c r="V10" s="111">
        <v>1</v>
      </c>
      <c r="W10" s="111">
        <f t="shared" si="5"/>
        <v>48</v>
      </c>
      <c r="X10" s="112" t="s">
        <v>136</v>
      </c>
      <c r="Y10" s="36">
        <f t="shared" si="6"/>
        <v>0.3424657534246575</v>
      </c>
      <c r="Z10" s="111" t="s">
        <v>118</v>
      </c>
    </row>
    <row r="11" spans="1:26" ht="12.75" customHeight="1">
      <c r="A11" s="151">
        <v>130</v>
      </c>
      <c r="B11" s="152" t="s">
        <v>34</v>
      </c>
      <c r="C11" s="102">
        <v>478</v>
      </c>
      <c r="D11" s="212">
        <v>481</v>
      </c>
      <c r="E11" s="212">
        <v>485</v>
      </c>
      <c r="F11" s="213">
        <v>479</v>
      </c>
      <c r="G11" s="212">
        <v>466</v>
      </c>
      <c r="H11" s="204">
        <v>463</v>
      </c>
      <c r="I11" s="204">
        <v>461</v>
      </c>
      <c r="J11" s="207">
        <v>469</v>
      </c>
      <c r="K11" s="204">
        <v>467</v>
      </c>
      <c r="L11" s="204">
        <v>454</v>
      </c>
      <c r="M11" s="214">
        <v>454</v>
      </c>
      <c r="N11" s="204">
        <v>454</v>
      </c>
      <c r="O11" s="214">
        <v>456</v>
      </c>
      <c r="P11" s="107">
        <f t="shared" si="0"/>
        <v>-22</v>
      </c>
      <c r="Q11" s="108">
        <f t="shared" si="1"/>
        <v>-0.04602510460251046</v>
      </c>
      <c r="R11" s="109">
        <f t="shared" si="2"/>
        <v>492.34000000000003</v>
      </c>
      <c r="S11" s="110">
        <f t="shared" si="3"/>
        <v>-0.04602510460251046</v>
      </c>
      <c r="T11" s="111" t="str">
        <f t="shared" si="4"/>
        <v>MG</v>
      </c>
      <c r="U11" s="109">
        <v>990</v>
      </c>
      <c r="V11" s="111">
        <v>12</v>
      </c>
      <c r="W11" s="111">
        <f t="shared" si="5"/>
        <v>522</v>
      </c>
      <c r="X11" s="112" t="s">
        <v>135</v>
      </c>
      <c r="Y11" s="36">
        <f t="shared" si="6"/>
        <v>0.4727272727272727</v>
      </c>
      <c r="Z11" s="111" t="s">
        <v>117</v>
      </c>
    </row>
    <row r="12" spans="1:26" ht="12.75" customHeight="1">
      <c r="A12" s="151">
        <v>184</v>
      </c>
      <c r="B12" s="152" t="s">
        <v>35</v>
      </c>
      <c r="C12" s="102">
        <v>95</v>
      </c>
      <c r="D12" s="212">
        <v>98</v>
      </c>
      <c r="E12" s="212">
        <v>100</v>
      </c>
      <c r="F12" s="213">
        <v>100</v>
      </c>
      <c r="G12" s="212">
        <v>103</v>
      </c>
      <c r="H12" s="204">
        <v>102</v>
      </c>
      <c r="I12" s="204">
        <v>103</v>
      </c>
      <c r="J12" s="207">
        <v>99</v>
      </c>
      <c r="K12" s="204">
        <v>101</v>
      </c>
      <c r="L12" s="204">
        <v>106</v>
      </c>
      <c r="M12" s="214">
        <v>127</v>
      </c>
      <c r="N12" s="204">
        <v>128</v>
      </c>
      <c r="O12" s="214">
        <v>127</v>
      </c>
      <c r="P12" s="107">
        <f t="shared" si="0"/>
        <v>32</v>
      </c>
      <c r="Q12" s="108">
        <f t="shared" si="1"/>
        <v>0.3368421052631579</v>
      </c>
      <c r="R12" s="109">
        <f t="shared" si="2"/>
        <v>97.85000000000001</v>
      </c>
      <c r="S12" s="110">
        <f t="shared" si="3"/>
        <v>0.3368421052631579</v>
      </c>
      <c r="T12" s="111" t="str">
        <f t="shared" si="4"/>
        <v>M</v>
      </c>
      <c r="U12" s="109">
        <v>261</v>
      </c>
      <c r="V12" s="111">
        <v>12</v>
      </c>
      <c r="W12" s="111">
        <f t="shared" si="5"/>
        <v>122</v>
      </c>
      <c r="X12" s="112" t="s">
        <v>135</v>
      </c>
      <c r="Y12" s="36">
        <f t="shared" si="6"/>
        <v>0.5325670498084292</v>
      </c>
      <c r="Z12" s="111" t="s">
        <v>117</v>
      </c>
    </row>
    <row r="13" spans="1:26" ht="12.75" customHeight="1">
      <c r="A13" s="151">
        <v>344</v>
      </c>
      <c r="B13" s="152" t="s">
        <v>89</v>
      </c>
      <c r="C13" s="102">
        <v>29</v>
      </c>
      <c r="D13" s="212">
        <v>29</v>
      </c>
      <c r="E13" s="212">
        <v>30</v>
      </c>
      <c r="F13" s="213">
        <v>30</v>
      </c>
      <c r="G13" s="212">
        <v>30</v>
      </c>
      <c r="H13" s="204">
        <v>30</v>
      </c>
      <c r="I13" s="204">
        <v>30</v>
      </c>
      <c r="J13" s="207">
        <v>30</v>
      </c>
      <c r="K13" s="204">
        <v>28</v>
      </c>
      <c r="L13" s="204">
        <v>26</v>
      </c>
      <c r="M13" s="214">
        <v>31</v>
      </c>
      <c r="N13" s="204">
        <v>34</v>
      </c>
      <c r="O13" s="214">
        <v>35</v>
      </c>
      <c r="P13" s="107">
        <f t="shared" si="0"/>
        <v>6</v>
      </c>
      <c r="Q13" s="108">
        <f t="shared" si="1"/>
        <v>0.20689655172413793</v>
      </c>
      <c r="R13" s="109">
        <f t="shared" si="2"/>
        <v>29.87</v>
      </c>
      <c r="S13" s="110">
        <f t="shared" si="3"/>
        <v>0.20689655172413793</v>
      </c>
      <c r="T13" s="111" t="str">
        <f t="shared" si="4"/>
        <v>S</v>
      </c>
      <c r="U13" s="109">
        <v>80</v>
      </c>
      <c r="V13" s="111">
        <v>5</v>
      </c>
      <c r="W13" s="111">
        <f t="shared" si="5"/>
        <v>40</v>
      </c>
      <c r="X13" s="112" t="s">
        <v>135</v>
      </c>
      <c r="Y13" s="36">
        <f t="shared" si="6"/>
        <v>0.5</v>
      </c>
      <c r="Z13" s="111" t="s">
        <v>117</v>
      </c>
    </row>
    <row r="14" spans="1:26" ht="12.75" customHeight="1">
      <c r="A14" s="151">
        <v>393</v>
      </c>
      <c r="B14" s="152" t="s">
        <v>36</v>
      </c>
      <c r="C14" s="102">
        <v>59</v>
      </c>
      <c r="D14" s="212">
        <v>59</v>
      </c>
      <c r="E14" s="212">
        <v>58</v>
      </c>
      <c r="F14" s="213">
        <v>54</v>
      </c>
      <c r="G14" s="212">
        <v>53</v>
      </c>
      <c r="H14" s="204">
        <v>51</v>
      </c>
      <c r="I14" s="204">
        <v>50</v>
      </c>
      <c r="J14" s="207">
        <v>50</v>
      </c>
      <c r="K14" s="204">
        <v>54</v>
      </c>
      <c r="L14" s="204">
        <v>55</v>
      </c>
      <c r="M14" s="214">
        <v>56</v>
      </c>
      <c r="N14" s="204">
        <v>54</v>
      </c>
      <c r="O14" s="214">
        <v>55</v>
      </c>
      <c r="P14" s="107">
        <f t="shared" si="0"/>
        <v>-4</v>
      </c>
      <c r="Q14" s="108">
        <f t="shared" si="1"/>
        <v>-0.06779661016949153</v>
      </c>
      <c r="R14" s="109">
        <f t="shared" si="2"/>
        <v>60.77</v>
      </c>
      <c r="S14" s="110">
        <f t="shared" si="3"/>
        <v>-0.06779661016949153</v>
      </c>
      <c r="T14" s="111" t="str">
        <f t="shared" si="4"/>
        <v>M</v>
      </c>
      <c r="U14" s="109">
        <v>101</v>
      </c>
      <c r="V14" s="111">
        <v>3</v>
      </c>
      <c r="W14" s="111">
        <f t="shared" si="5"/>
        <v>43</v>
      </c>
      <c r="X14" s="112" t="s">
        <v>135</v>
      </c>
      <c r="Y14" s="36">
        <f t="shared" si="6"/>
        <v>0.5742574257425742</v>
      </c>
      <c r="Z14" s="111" t="s">
        <v>117</v>
      </c>
    </row>
    <row r="15" spans="1:26" ht="12.75" customHeight="1">
      <c r="A15" s="151">
        <v>461</v>
      </c>
      <c r="B15" s="152" t="s">
        <v>87</v>
      </c>
      <c r="C15" s="102">
        <v>129</v>
      </c>
      <c r="D15" s="212">
        <v>122</v>
      </c>
      <c r="E15" s="212">
        <v>121</v>
      </c>
      <c r="F15" s="213">
        <v>119</v>
      </c>
      <c r="G15" s="212">
        <v>120</v>
      </c>
      <c r="H15" s="204">
        <v>116</v>
      </c>
      <c r="I15" s="204">
        <v>115</v>
      </c>
      <c r="J15" s="207">
        <v>114</v>
      </c>
      <c r="K15" s="204">
        <v>114</v>
      </c>
      <c r="L15" s="204">
        <v>112</v>
      </c>
      <c r="M15" s="214">
        <v>116</v>
      </c>
      <c r="N15" s="204">
        <v>111</v>
      </c>
      <c r="O15" s="216">
        <v>111</v>
      </c>
      <c r="P15" s="107">
        <f t="shared" si="0"/>
        <v>-18</v>
      </c>
      <c r="Q15" s="108">
        <f t="shared" si="1"/>
        <v>-0.13953488372093023</v>
      </c>
      <c r="R15" s="109">
        <f t="shared" si="2"/>
        <v>132.87</v>
      </c>
      <c r="S15" s="110">
        <f t="shared" si="3"/>
        <v>-0.13953488372093023</v>
      </c>
      <c r="T15" s="111" t="str">
        <f t="shared" si="4"/>
        <v>M</v>
      </c>
      <c r="U15" s="109">
        <v>223</v>
      </c>
      <c r="V15" s="111">
        <v>6</v>
      </c>
      <c r="W15" s="111">
        <f t="shared" si="5"/>
        <v>106</v>
      </c>
      <c r="X15" s="112" t="s">
        <v>135</v>
      </c>
      <c r="Y15" s="36">
        <f t="shared" si="6"/>
        <v>0.5246636771300448</v>
      </c>
      <c r="Z15" s="111" t="s">
        <v>117</v>
      </c>
    </row>
    <row r="16" spans="1:26" ht="12.75" customHeight="1">
      <c r="A16" s="151">
        <v>499</v>
      </c>
      <c r="B16" s="152" t="s">
        <v>88</v>
      </c>
      <c r="C16" s="102">
        <v>47</v>
      </c>
      <c r="D16" s="212">
        <v>47</v>
      </c>
      <c r="E16" s="212">
        <v>45</v>
      </c>
      <c r="F16" s="213">
        <v>61</v>
      </c>
      <c r="G16" s="212">
        <v>61</v>
      </c>
      <c r="H16" s="204">
        <v>62</v>
      </c>
      <c r="I16" s="204">
        <v>61</v>
      </c>
      <c r="J16" s="207">
        <v>62</v>
      </c>
      <c r="K16" s="204">
        <v>62</v>
      </c>
      <c r="L16" s="204">
        <v>62</v>
      </c>
      <c r="M16" s="214">
        <v>65</v>
      </c>
      <c r="N16" s="204">
        <v>64</v>
      </c>
      <c r="O16" s="214">
        <v>65</v>
      </c>
      <c r="P16" s="107">
        <f t="shared" si="0"/>
        <v>18</v>
      </c>
      <c r="Q16" s="108">
        <f t="shared" si="1"/>
        <v>0.3829787234042553</v>
      </c>
      <c r="R16" s="109">
        <f t="shared" si="2"/>
        <v>48.410000000000004</v>
      </c>
      <c r="S16" s="110">
        <f t="shared" si="3"/>
        <v>0.3829787234042553</v>
      </c>
      <c r="T16" s="111" t="str">
        <f t="shared" si="4"/>
        <v>M</v>
      </c>
      <c r="U16" s="109">
        <v>112</v>
      </c>
      <c r="V16" s="111">
        <v>2</v>
      </c>
      <c r="W16" s="111">
        <f t="shared" si="5"/>
        <v>45</v>
      </c>
      <c r="X16" s="112" t="s">
        <v>135</v>
      </c>
      <c r="Y16" s="36">
        <f t="shared" si="6"/>
        <v>0.5982142857142857</v>
      </c>
      <c r="Z16" s="111" t="s">
        <v>117</v>
      </c>
    </row>
    <row r="17" spans="1:26" ht="12.75" customHeight="1">
      <c r="A17" s="151">
        <v>640</v>
      </c>
      <c r="B17" s="152" t="s">
        <v>37</v>
      </c>
      <c r="C17" s="102">
        <v>8</v>
      </c>
      <c r="D17" s="212">
        <v>8</v>
      </c>
      <c r="E17" s="212">
        <v>8</v>
      </c>
      <c r="F17" s="213">
        <v>9</v>
      </c>
      <c r="G17" s="212">
        <v>8</v>
      </c>
      <c r="H17" s="204">
        <v>8</v>
      </c>
      <c r="I17" s="204">
        <v>8</v>
      </c>
      <c r="J17" s="207">
        <v>8</v>
      </c>
      <c r="K17" s="205">
        <v>25</v>
      </c>
      <c r="L17" s="204">
        <v>29</v>
      </c>
      <c r="M17" s="214">
        <v>36</v>
      </c>
      <c r="N17" s="204">
        <v>36</v>
      </c>
      <c r="O17" s="214">
        <v>36</v>
      </c>
      <c r="P17" s="107">
        <f t="shared" si="0"/>
        <v>28</v>
      </c>
      <c r="Q17" s="108">
        <f t="shared" si="1"/>
        <v>3.5</v>
      </c>
      <c r="R17" s="109">
        <f t="shared" si="2"/>
        <v>8.24</v>
      </c>
      <c r="S17" s="110">
        <f t="shared" si="3"/>
        <v>3.5</v>
      </c>
      <c r="T17" s="111" t="str">
        <f t="shared" si="4"/>
        <v>S</v>
      </c>
      <c r="U17" s="109">
        <v>74</v>
      </c>
      <c r="V17" s="111">
        <v>4</v>
      </c>
      <c r="W17" s="111">
        <f t="shared" si="5"/>
        <v>34</v>
      </c>
      <c r="X17" s="112" t="s">
        <v>135</v>
      </c>
      <c r="Y17" s="36">
        <f t="shared" si="6"/>
        <v>0.5405405405405406</v>
      </c>
      <c r="Z17" s="111" t="s">
        <v>118</v>
      </c>
    </row>
    <row r="18" spans="1:26" ht="12.75" customHeight="1">
      <c r="A18" s="151">
        <v>651</v>
      </c>
      <c r="B18" s="154" t="s">
        <v>38</v>
      </c>
      <c r="C18" s="102">
        <v>27</v>
      </c>
      <c r="D18" s="212">
        <v>29</v>
      </c>
      <c r="E18" s="212">
        <v>29</v>
      </c>
      <c r="F18" s="213">
        <v>29</v>
      </c>
      <c r="G18" s="212">
        <v>30</v>
      </c>
      <c r="H18" s="204">
        <v>30</v>
      </c>
      <c r="I18" s="204">
        <v>29</v>
      </c>
      <c r="J18" s="207">
        <v>30</v>
      </c>
      <c r="K18" s="204">
        <v>31</v>
      </c>
      <c r="L18" s="204">
        <v>30</v>
      </c>
      <c r="M18" s="214">
        <v>34</v>
      </c>
      <c r="N18" s="204">
        <v>38</v>
      </c>
      <c r="O18" s="214">
        <v>38</v>
      </c>
      <c r="P18" s="107">
        <f t="shared" si="0"/>
        <v>11</v>
      </c>
      <c r="Q18" s="108">
        <f t="shared" si="1"/>
        <v>0.4074074074074074</v>
      </c>
      <c r="R18" s="109">
        <f t="shared" si="2"/>
        <v>27.810000000000002</v>
      </c>
      <c r="S18" s="110">
        <f t="shared" si="3"/>
        <v>0.4074074074074074</v>
      </c>
      <c r="T18" s="111" t="str">
        <f t="shared" si="4"/>
        <v>S</v>
      </c>
      <c r="U18" s="109">
        <v>89</v>
      </c>
      <c r="V18" s="111">
        <v>0</v>
      </c>
      <c r="W18" s="111">
        <f t="shared" si="5"/>
        <v>51</v>
      </c>
      <c r="X18" s="112" t="s">
        <v>135</v>
      </c>
      <c r="Y18" s="36">
        <f t="shared" si="6"/>
        <v>0.42696629213483145</v>
      </c>
      <c r="Z18" s="111" t="s">
        <v>117</v>
      </c>
    </row>
    <row r="19" spans="1:26" ht="12.75" customHeight="1">
      <c r="A19" s="155">
        <v>669</v>
      </c>
      <c r="B19" s="156" t="s">
        <v>39</v>
      </c>
      <c r="C19" s="102">
        <v>114</v>
      </c>
      <c r="D19" s="212">
        <v>116</v>
      </c>
      <c r="E19" s="212">
        <v>121</v>
      </c>
      <c r="F19" s="213">
        <v>123</v>
      </c>
      <c r="G19" s="212">
        <v>124</v>
      </c>
      <c r="H19" s="204">
        <v>123</v>
      </c>
      <c r="I19" s="204">
        <v>121</v>
      </c>
      <c r="J19" s="207">
        <v>116</v>
      </c>
      <c r="K19" s="204">
        <v>119</v>
      </c>
      <c r="L19" s="204">
        <v>119</v>
      </c>
      <c r="M19" s="214">
        <v>113</v>
      </c>
      <c r="N19" s="204">
        <v>127</v>
      </c>
      <c r="O19" s="214">
        <v>130</v>
      </c>
      <c r="P19" s="107">
        <f t="shared" si="0"/>
        <v>16</v>
      </c>
      <c r="Q19" s="108">
        <f t="shared" si="1"/>
        <v>0.14035087719298245</v>
      </c>
      <c r="R19" s="109">
        <f t="shared" si="2"/>
        <v>117.42</v>
      </c>
      <c r="S19" s="110">
        <f t="shared" si="3"/>
        <v>0.14035087719298245</v>
      </c>
      <c r="T19" s="111" t="str">
        <f t="shared" si="4"/>
        <v>M</v>
      </c>
      <c r="U19" s="109">
        <v>130</v>
      </c>
      <c r="V19" s="111">
        <v>0</v>
      </c>
      <c r="W19" s="111">
        <f t="shared" si="5"/>
        <v>0</v>
      </c>
      <c r="X19" s="112" t="s">
        <v>135</v>
      </c>
      <c r="Y19" s="36">
        <f t="shared" si="6"/>
        <v>1</v>
      </c>
      <c r="Z19" s="111" t="s">
        <v>117</v>
      </c>
    </row>
    <row r="20" spans="1:26" ht="12.75" customHeight="1">
      <c r="A20" s="157">
        <v>691</v>
      </c>
      <c r="B20" s="158" t="s">
        <v>40</v>
      </c>
      <c r="C20" s="102">
        <v>284</v>
      </c>
      <c r="D20" s="212">
        <v>292</v>
      </c>
      <c r="E20" s="212">
        <v>284</v>
      </c>
      <c r="F20" s="213">
        <v>284</v>
      </c>
      <c r="G20" s="218">
        <v>282</v>
      </c>
      <c r="H20" s="204">
        <v>294</v>
      </c>
      <c r="I20" s="204">
        <v>286</v>
      </c>
      <c r="J20" s="207">
        <v>286</v>
      </c>
      <c r="K20" s="204">
        <v>288</v>
      </c>
      <c r="L20" s="204">
        <v>290</v>
      </c>
      <c r="M20" s="214">
        <v>285</v>
      </c>
      <c r="N20" s="204">
        <v>289</v>
      </c>
      <c r="O20" s="214">
        <v>285</v>
      </c>
      <c r="P20" s="107">
        <f t="shared" si="0"/>
        <v>1</v>
      </c>
      <c r="Q20" s="108">
        <f t="shared" si="1"/>
        <v>0.0035211267605633804</v>
      </c>
      <c r="R20" s="109">
        <f t="shared" si="2"/>
        <v>292.52</v>
      </c>
      <c r="S20" s="110">
        <f t="shared" si="3"/>
        <v>0.0035211267605633804</v>
      </c>
      <c r="T20" s="111" t="str">
        <f t="shared" si="4"/>
        <v>M</v>
      </c>
      <c r="U20" s="109">
        <v>296</v>
      </c>
      <c r="V20" s="111">
        <v>7</v>
      </c>
      <c r="W20" s="111">
        <f t="shared" si="5"/>
        <v>4</v>
      </c>
      <c r="X20" s="112" t="s">
        <v>135</v>
      </c>
      <c r="Y20" s="36">
        <f t="shared" si="6"/>
        <v>0.9864864864864865</v>
      </c>
      <c r="Z20" s="111" t="s">
        <v>117</v>
      </c>
    </row>
    <row r="21" spans="1:26" ht="12.75" customHeight="1">
      <c r="A21" s="159">
        <v>721</v>
      </c>
      <c r="B21" s="160" t="s">
        <v>41</v>
      </c>
      <c r="C21" s="122">
        <v>29</v>
      </c>
      <c r="D21" s="218">
        <v>29</v>
      </c>
      <c r="E21" s="218">
        <v>30</v>
      </c>
      <c r="F21" s="213">
        <v>30</v>
      </c>
      <c r="G21" s="218">
        <v>29</v>
      </c>
      <c r="H21" s="204">
        <v>29</v>
      </c>
      <c r="I21" s="204">
        <v>28</v>
      </c>
      <c r="J21" s="207">
        <v>28</v>
      </c>
      <c r="K21" s="204">
        <v>28</v>
      </c>
      <c r="L21" s="204">
        <v>29</v>
      </c>
      <c r="M21" s="219">
        <v>37</v>
      </c>
      <c r="N21" s="204">
        <v>37</v>
      </c>
      <c r="O21" s="219">
        <v>30</v>
      </c>
      <c r="P21" s="107">
        <f t="shared" si="0"/>
        <v>1</v>
      </c>
      <c r="Q21" s="108">
        <f>SUM(P21/C21)</f>
        <v>0.034482758620689655</v>
      </c>
      <c r="R21" s="109">
        <f>C21*(1+3%)</f>
        <v>29.87</v>
      </c>
      <c r="S21" s="110">
        <f t="shared" si="3"/>
        <v>0.034482758620689655</v>
      </c>
      <c r="T21" s="111" t="str">
        <f t="shared" si="4"/>
        <v>S</v>
      </c>
      <c r="U21" s="109">
        <v>65</v>
      </c>
      <c r="V21" s="111">
        <v>0</v>
      </c>
      <c r="W21" s="111">
        <f t="shared" si="5"/>
        <v>35</v>
      </c>
      <c r="X21" s="112" t="s">
        <v>138</v>
      </c>
      <c r="Y21" s="36">
        <f t="shared" si="6"/>
        <v>0.46153846153846156</v>
      </c>
      <c r="Z21" s="111" t="s">
        <v>118</v>
      </c>
    </row>
    <row r="22" spans="1:26" ht="12.75" customHeight="1">
      <c r="A22" s="157">
        <v>748</v>
      </c>
      <c r="B22" s="161" t="s">
        <v>99</v>
      </c>
      <c r="C22" s="102">
        <v>48</v>
      </c>
      <c r="D22" s="212">
        <v>49</v>
      </c>
      <c r="E22" s="212">
        <v>49</v>
      </c>
      <c r="F22" s="213">
        <v>48</v>
      </c>
      <c r="G22" s="218">
        <v>47</v>
      </c>
      <c r="H22" s="204">
        <v>47</v>
      </c>
      <c r="I22" s="204">
        <v>47</v>
      </c>
      <c r="J22" s="207">
        <v>46</v>
      </c>
      <c r="K22" s="204">
        <v>51</v>
      </c>
      <c r="L22" s="204">
        <v>50</v>
      </c>
      <c r="M22" s="214">
        <v>54</v>
      </c>
      <c r="N22" s="204">
        <v>55</v>
      </c>
      <c r="O22" s="214">
        <v>54</v>
      </c>
      <c r="P22" s="107">
        <f t="shared" si="0"/>
        <v>6</v>
      </c>
      <c r="Q22" s="108">
        <f>SUM(P22/C22)</f>
        <v>0.125</v>
      </c>
      <c r="R22" s="109">
        <f>C22*(1+3%)</f>
        <v>49.44</v>
      </c>
      <c r="S22" s="110">
        <f t="shared" si="3"/>
        <v>0.125</v>
      </c>
      <c r="T22" s="111" t="str">
        <f t="shared" si="4"/>
        <v>S</v>
      </c>
      <c r="U22" s="109">
        <v>57</v>
      </c>
      <c r="V22" s="111">
        <v>2</v>
      </c>
      <c r="W22" s="111">
        <f t="shared" si="5"/>
        <v>1</v>
      </c>
      <c r="X22" s="112" t="s">
        <v>138</v>
      </c>
      <c r="Y22" s="36">
        <f t="shared" si="6"/>
        <v>0.9824561403508771</v>
      </c>
      <c r="Z22" s="111" t="s">
        <v>117</v>
      </c>
    </row>
    <row r="23" spans="1:26" ht="12.75" customHeight="1">
      <c r="A23" s="157">
        <v>3006</v>
      </c>
      <c r="B23" s="158" t="s">
        <v>100</v>
      </c>
      <c r="C23" s="102">
        <v>42</v>
      </c>
      <c r="D23" s="218">
        <v>39</v>
      </c>
      <c r="E23" s="218">
        <v>38</v>
      </c>
      <c r="F23" s="213">
        <v>38</v>
      </c>
      <c r="G23" s="218">
        <v>39</v>
      </c>
      <c r="H23" s="204">
        <v>54</v>
      </c>
      <c r="I23" s="204">
        <v>53</v>
      </c>
      <c r="J23" s="207">
        <v>54</v>
      </c>
      <c r="K23" s="204">
        <v>53</v>
      </c>
      <c r="L23" s="204">
        <v>52</v>
      </c>
      <c r="M23" s="214">
        <v>54</v>
      </c>
      <c r="N23" s="204">
        <v>51</v>
      </c>
      <c r="O23" s="214">
        <v>52</v>
      </c>
      <c r="P23" s="107">
        <f t="shared" si="0"/>
        <v>10</v>
      </c>
      <c r="Q23" s="108">
        <f>SUM(P23/C23)</f>
        <v>0.23809523809523808</v>
      </c>
      <c r="R23" s="109">
        <f>C23*(1+3%)</f>
        <v>43.26</v>
      </c>
      <c r="S23" s="110">
        <f t="shared" si="3"/>
        <v>0.23809523809523808</v>
      </c>
      <c r="T23" s="111" t="str">
        <f t="shared" si="4"/>
        <v>S</v>
      </c>
      <c r="U23" s="109">
        <v>62</v>
      </c>
      <c r="V23" s="111">
        <v>8</v>
      </c>
      <c r="W23" s="111">
        <f t="shared" si="5"/>
        <v>2</v>
      </c>
      <c r="X23" s="112" t="s">
        <v>138</v>
      </c>
      <c r="Y23" s="36">
        <f t="shared" si="6"/>
        <v>0.967741935483871</v>
      </c>
      <c r="Z23" s="111" t="s">
        <v>118</v>
      </c>
    </row>
    <row r="24" spans="1:26" ht="12.75">
      <c r="A24" s="157"/>
      <c r="B24" s="160"/>
      <c r="C24" s="153"/>
      <c r="D24" s="119"/>
      <c r="E24" s="119"/>
      <c r="F24" s="119"/>
      <c r="G24" s="119"/>
      <c r="H24" s="119"/>
      <c r="I24" s="120"/>
      <c r="J24" s="121"/>
      <c r="K24" s="122"/>
      <c r="L24" s="122"/>
      <c r="M24" s="122"/>
      <c r="N24" s="122"/>
      <c r="O24" s="123"/>
      <c r="P24" s="107" t="s">
        <v>1</v>
      </c>
      <c r="Q24" s="108"/>
      <c r="R24" s="109"/>
      <c r="S24" s="112"/>
      <c r="T24" s="112"/>
      <c r="U24" s="112"/>
      <c r="V24" s="112"/>
      <c r="W24" s="112"/>
      <c r="X24" s="112"/>
      <c r="Y24" s="36"/>
      <c r="Z24" s="112"/>
    </row>
    <row r="25" spans="1:26" s="130" customFormat="1" ht="12.75">
      <c r="A25" s="114" t="s">
        <v>1</v>
      </c>
      <c r="B25" s="125" t="s">
        <v>3</v>
      </c>
      <c r="C25" s="153">
        <f aca="true" t="shared" si="7" ref="C25:O25">SUM(C6:C23)</f>
        <v>5091</v>
      </c>
      <c r="D25" s="153">
        <f t="shared" si="7"/>
        <v>5090</v>
      </c>
      <c r="E25" s="153">
        <f t="shared" si="7"/>
        <v>5026</v>
      </c>
      <c r="F25" s="153">
        <f t="shared" si="7"/>
        <v>4997</v>
      </c>
      <c r="G25" s="153">
        <f t="shared" si="7"/>
        <v>4915</v>
      </c>
      <c r="H25" s="153">
        <f t="shared" si="7"/>
        <v>4883</v>
      </c>
      <c r="I25" s="153">
        <f t="shared" si="7"/>
        <v>4833</v>
      </c>
      <c r="J25" s="153">
        <f t="shared" si="7"/>
        <v>4791</v>
      </c>
      <c r="K25" s="153">
        <f t="shared" si="7"/>
        <v>4780</v>
      </c>
      <c r="L25" s="153">
        <f t="shared" si="7"/>
        <v>4736</v>
      </c>
      <c r="M25" s="153">
        <f t="shared" si="7"/>
        <v>4445</v>
      </c>
      <c r="N25" s="128">
        <f t="shared" si="7"/>
        <v>5287</v>
      </c>
      <c r="O25" s="128">
        <f t="shared" si="7"/>
        <v>5299</v>
      </c>
      <c r="P25" s="107">
        <f>SUM(O25-C25)</f>
        <v>208</v>
      </c>
      <c r="Q25" s="127">
        <f>SUM(P25/C25)</f>
        <v>0.040856413278334315</v>
      </c>
      <c r="R25" s="128">
        <f>C25*(1+3%)</f>
        <v>5243.7300000000005</v>
      </c>
      <c r="S25" s="110">
        <f>Q25</f>
        <v>0.040856413278334315</v>
      </c>
      <c r="T25" s="129"/>
      <c r="U25" s="129">
        <f>SUM(U6:U23)</f>
        <v>10025</v>
      </c>
      <c r="V25" s="129">
        <f>SUM(V6:V23)</f>
        <v>297</v>
      </c>
      <c r="W25" s="129">
        <f>SUM(W6:W23)</f>
        <v>4429</v>
      </c>
      <c r="X25" s="129"/>
      <c r="Y25" s="36">
        <f>(O25+V25)/U25</f>
        <v>0.5582044887780548</v>
      </c>
      <c r="Z25" s="129"/>
    </row>
    <row r="26" spans="1:19" s="2" customFormat="1" ht="12.75">
      <c r="A26" s="2" t="s">
        <v>108</v>
      </c>
      <c r="P26" s="3"/>
      <c r="Q26" s="6"/>
      <c r="R26" s="131"/>
      <c r="S26" s="132"/>
    </row>
    <row r="27" spans="2:19" s="2" customFormat="1" ht="12.75">
      <c r="B27" s="211" t="s">
        <v>139</v>
      </c>
      <c r="P27" s="3"/>
      <c r="Q27" s="6"/>
      <c r="R27" s="131"/>
      <c r="S27" s="134"/>
    </row>
    <row r="28" spans="2:19" s="2" customFormat="1" ht="12.75">
      <c r="B28" s="133" t="s">
        <v>95</v>
      </c>
      <c r="P28" s="3"/>
      <c r="Q28" s="6"/>
      <c r="R28" s="131"/>
      <c r="S28" s="134"/>
    </row>
    <row r="29" spans="2:19" s="2" customFormat="1" ht="12.75">
      <c r="B29" s="2" t="s">
        <v>96</v>
      </c>
      <c r="P29" s="3"/>
      <c r="Q29" s="6"/>
      <c r="R29" s="131"/>
      <c r="S29" s="134"/>
    </row>
    <row r="30" spans="2:19" s="2" customFormat="1" ht="12.75">
      <c r="B30" s="2" t="s">
        <v>132</v>
      </c>
      <c r="P30" s="3"/>
      <c r="Q30" s="6"/>
      <c r="R30" s="131"/>
      <c r="S30" s="134"/>
    </row>
    <row r="31" spans="16:17" ht="12.75">
      <c r="P31" s="5"/>
      <c r="Q31" s="135"/>
    </row>
    <row r="32" spans="2:18" ht="15.75">
      <c r="B32" s="162" t="s">
        <v>22</v>
      </c>
      <c r="C32" s="137">
        <v>40878</v>
      </c>
      <c r="D32" s="138">
        <v>40909</v>
      </c>
      <c r="E32" s="138">
        <v>40940</v>
      </c>
      <c r="F32" s="139">
        <v>40969</v>
      </c>
      <c r="G32" s="139">
        <v>41000</v>
      </c>
      <c r="H32" s="138">
        <v>41030</v>
      </c>
      <c r="I32" s="139">
        <v>41061</v>
      </c>
      <c r="J32" s="139">
        <v>41091</v>
      </c>
      <c r="K32" s="138">
        <v>41122</v>
      </c>
      <c r="L32" s="138">
        <v>41153</v>
      </c>
      <c r="M32" s="138">
        <v>41183</v>
      </c>
      <c r="N32" s="138">
        <v>41214</v>
      </c>
      <c r="O32" s="138">
        <v>41244</v>
      </c>
      <c r="P32" s="140" t="s">
        <v>134</v>
      </c>
      <c r="Q32" s="141" t="s">
        <v>17</v>
      </c>
      <c r="R32" s="140" t="s">
        <v>16</v>
      </c>
    </row>
    <row r="33" spans="1:18" ht="12.75">
      <c r="A33" s="142" t="s">
        <v>1</v>
      </c>
      <c r="B33" s="143" t="s">
        <v>12</v>
      </c>
      <c r="C33" s="102">
        <f aca="true" t="shared" si="8" ref="C33:O33">+C25</f>
        <v>5091</v>
      </c>
      <c r="D33" s="102">
        <f t="shared" si="8"/>
        <v>5090</v>
      </c>
      <c r="E33" s="102">
        <f t="shared" si="8"/>
        <v>5026</v>
      </c>
      <c r="F33" s="102">
        <f t="shared" si="8"/>
        <v>4997</v>
      </c>
      <c r="G33" s="102">
        <f t="shared" si="8"/>
        <v>4915</v>
      </c>
      <c r="H33" s="102">
        <f t="shared" si="8"/>
        <v>4883</v>
      </c>
      <c r="I33" s="102">
        <f t="shared" si="8"/>
        <v>4833</v>
      </c>
      <c r="J33" s="102">
        <f t="shared" si="8"/>
        <v>4791</v>
      </c>
      <c r="K33" s="102">
        <f t="shared" si="8"/>
        <v>4780</v>
      </c>
      <c r="L33" s="102">
        <f t="shared" si="8"/>
        <v>4736</v>
      </c>
      <c r="M33" s="102">
        <f t="shared" si="8"/>
        <v>4445</v>
      </c>
      <c r="N33" s="102">
        <f t="shared" si="8"/>
        <v>5287</v>
      </c>
      <c r="O33" s="102">
        <f t="shared" si="8"/>
        <v>5299</v>
      </c>
      <c r="P33" s="107">
        <f>SUM(O33-C33)</f>
        <v>208</v>
      </c>
      <c r="Q33" s="108">
        <f>SUM(P33/C33)</f>
        <v>0.040856413278334315</v>
      </c>
      <c r="R33" s="109">
        <f>C33*(1+3%)</f>
        <v>5243.7300000000005</v>
      </c>
    </row>
    <row r="34" spans="2:18" ht="12.75">
      <c r="B34" s="112" t="s">
        <v>13</v>
      </c>
      <c r="C34" s="130">
        <v>15261</v>
      </c>
      <c r="D34" s="103">
        <v>15027</v>
      </c>
      <c r="E34" s="103">
        <v>15136</v>
      </c>
      <c r="F34" s="163">
        <v>15270</v>
      </c>
      <c r="G34" s="103">
        <v>15253</v>
      </c>
      <c r="H34" s="103">
        <v>15304</v>
      </c>
      <c r="I34" s="103">
        <v>15331</v>
      </c>
      <c r="J34" s="105">
        <v>15299</v>
      </c>
      <c r="K34" s="105">
        <v>15520</v>
      </c>
      <c r="L34" s="204">
        <v>15535</v>
      </c>
      <c r="M34" s="105">
        <v>15034</v>
      </c>
      <c r="N34" s="194">
        <v>14963</v>
      </c>
      <c r="O34" s="106">
        <v>14968</v>
      </c>
      <c r="P34" s="107">
        <f>SUM(O34-C34)</f>
        <v>-293</v>
      </c>
      <c r="Q34" s="108">
        <f>SUM(P34/C34)</f>
        <v>-0.01919926610313872</v>
      </c>
      <c r="R34" s="109">
        <f>C34*(1+3%)</f>
        <v>15718.83</v>
      </c>
    </row>
    <row r="35" spans="2:18" s="142" customFormat="1" ht="12.75">
      <c r="B35" s="144" t="s">
        <v>14</v>
      </c>
      <c r="C35" s="128">
        <f>SUM(C33:C34)</f>
        <v>20352</v>
      </c>
      <c r="D35" s="128">
        <f>SUM(D33:D34)</f>
        <v>20117</v>
      </c>
      <c r="E35" s="128">
        <f aca="true" t="shared" si="9" ref="E35:M35">SUM(E33:E34)</f>
        <v>20162</v>
      </c>
      <c r="F35" s="128">
        <f t="shared" si="9"/>
        <v>20267</v>
      </c>
      <c r="G35" s="128">
        <f t="shared" si="9"/>
        <v>20168</v>
      </c>
      <c r="H35" s="128">
        <f t="shared" si="9"/>
        <v>20187</v>
      </c>
      <c r="I35" s="128">
        <f t="shared" si="9"/>
        <v>20164</v>
      </c>
      <c r="J35" s="128">
        <f t="shared" si="9"/>
        <v>20090</v>
      </c>
      <c r="K35" s="128">
        <f t="shared" si="9"/>
        <v>20300</v>
      </c>
      <c r="L35" s="128">
        <f t="shared" si="9"/>
        <v>20271</v>
      </c>
      <c r="M35" s="128">
        <f t="shared" si="9"/>
        <v>19479</v>
      </c>
      <c r="N35" s="128">
        <f>SUM(N33:N34)</f>
        <v>20250</v>
      </c>
      <c r="O35" s="128">
        <f>SUM(O33:O34)</f>
        <v>20267</v>
      </c>
      <c r="P35" s="107">
        <f>SUM(O35-C35)</f>
        <v>-85</v>
      </c>
      <c r="Q35" s="145">
        <f>SUM(P35/C35)</f>
        <v>-0.004176493710691824</v>
      </c>
      <c r="R35" s="128">
        <f>C35*(1+3%)</f>
        <v>20962.56</v>
      </c>
    </row>
    <row r="36" spans="2:18" s="142" customFormat="1" ht="12.75">
      <c r="B36" s="146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6"/>
      <c r="Q36" s="148"/>
      <c r="R36" s="147"/>
    </row>
    <row r="37" spans="2:18" ht="13.5" thickBot="1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6"/>
      <c r="Q37" s="17"/>
      <c r="R37" s="17"/>
    </row>
    <row r="38" spans="2:18" ht="13.5" thickBot="1">
      <c r="B38" s="18" t="s">
        <v>120</v>
      </c>
      <c r="C38" s="19">
        <v>40908</v>
      </c>
      <c r="D38" s="20">
        <v>41274</v>
      </c>
      <c r="E38" s="15"/>
      <c r="F38" s="15"/>
      <c r="G38" s="15"/>
      <c r="H38" s="15"/>
      <c r="I38" s="15"/>
      <c r="J38" s="15"/>
      <c r="K38" s="15"/>
      <c r="L38" s="16"/>
      <c r="P38" s="5"/>
      <c r="Q38" s="21"/>
      <c r="R38" s="22" t="s">
        <v>9</v>
      </c>
    </row>
    <row r="39" spans="2:18" ht="12.75">
      <c r="B39" s="23" t="s">
        <v>121</v>
      </c>
      <c r="C39" s="24">
        <v>14</v>
      </c>
      <c r="D39" s="24">
        <v>15</v>
      </c>
      <c r="E39" s="15"/>
      <c r="F39" s="15"/>
      <c r="G39" s="15"/>
      <c r="H39" s="15"/>
      <c r="I39" s="15"/>
      <c r="J39" s="15"/>
      <c r="K39" s="15"/>
      <c r="L39" s="16"/>
      <c r="P39" s="5"/>
      <c r="Q39" s="25"/>
      <c r="R39" s="22" t="s">
        <v>122</v>
      </c>
    </row>
    <row r="40" spans="2:18" ht="12.75">
      <c r="B40" s="26" t="s">
        <v>123</v>
      </c>
      <c r="C40" s="27">
        <v>302</v>
      </c>
      <c r="D40" s="27">
        <v>218</v>
      </c>
      <c r="E40" s="15"/>
      <c r="F40" s="15"/>
      <c r="G40" s="15"/>
      <c r="H40" s="15"/>
      <c r="I40" s="15"/>
      <c r="J40" s="15"/>
      <c r="K40" s="15"/>
      <c r="L40" s="16"/>
      <c r="P40" s="5"/>
      <c r="Q40" s="28"/>
      <c r="R40" s="22" t="s">
        <v>101</v>
      </c>
    </row>
    <row r="41" spans="2:18" ht="13.5" thickBot="1">
      <c r="B41" s="29" t="s">
        <v>124</v>
      </c>
      <c r="C41" s="30">
        <v>831</v>
      </c>
      <c r="D41" s="30">
        <v>932</v>
      </c>
      <c r="L41" s="22"/>
      <c r="M41" s="22"/>
      <c r="N41" s="31"/>
      <c r="P41" s="5"/>
      <c r="Q41" s="5"/>
      <c r="R41" s="5"/>
    </row>
    <row r="42" spans="2:18" ht="13.5" thickBot="1">
      <c r="B42" s="32" t="s">
        <v>125</v>
      </c>
      <c r="C42" s="45">
        <v>1133</v>
      </c>
      <c r="D42" s="45">
        <f>SUM(D40:D41)</f>
        <v>1150</v>
      </c>
      <c r="L42" s="22"/>
      <c r="M42" s="22"/>
      <c r="N42" s="31"/>
      <c r="P42" s="5"/>
      <c r="Q42" s="5"/>
      <c r="R42" s="5"/>
    </row>
    <row r="43" ht="12.75">
      <c r="Q43" s="22"/>
    </row>
    <row r="44" spans="17:18" ht="12.75">
      <c r="Q44" s="5"/>
      <c r="R44" s="5"/>
    </row>
    <row r="45" spans="1:18" ht="12.75">
      <c r="A45" s="149" t="s">
        <v>98</v>
      </c>
      <c r="B45" s="150"/>
      <c r="Q45" s="5"/>
      <c r="R45" s="5"/>
    </row>
    <row r="46" spans="1:15" ht="12.75">
      <c r="A46" s="4" t="s">
        <v>97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2.75">
      <c r="A47" s="2" t="s">
        <v>109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</sheetData>
  <sheetProtection/>
  <mergeCells count="1">
    <mergeCell ref="T4:Y4"/>
  </mergeCells>
  <conditionalFormatting sqref="O39">
    <cfRule type="iconSet" priority="55" dxfId="0">
      <iconSet iconSet="3Symbols2">
        <cfvo type="percent" val="0"/>
        <cfvo type="percent" val="33"/>
        <cfvo type="percent" val="67"/>
      </iconSet>
    </cfRule>
  </conditionalFormatting>
  <conditionalFormatting sqref="S25 S6:S23">
    <cfRule type="cellIs" priority="50" dxfId="4" operator="greaterThanOrEqual">
      <formula>3%</formula>
    </cfRule>
    <cfRule type="cellIs" priority="51" dxfId="3" operator="between">
      <formula>0%</formula>
      <formula>2.99%</formula>
    </cfRule>
    <cfRule type="cellIs" priority="54" dxfId="2" operator="lessThan">
      <formula>0%</formula>
    </cfRule>
  </conditionalFormatting>
  <printOptions/>
  <pageMargins left="0.3" right="0.3" top="0.6" bottom="0.4" header="0.2" footer="0.2"/>
  <pageSetup fitToHeight="1" fitToWidth="1" horizontalDpi="600" verticalDpi="600" orientation="landscape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8515625" style="5" customWidth="1"/>
    <col min="2" max="2" width="24.140625" style="5" customWidth="1"/>
    <col min="3" max="3" width="8.7109375" style="5" bestFit="1" customWidth="1"/>
    <col min="4" max="4" width="8.7109375" style="5" customWidth="1"/>
    <col min="5" max="15" width="7.28125" style="5" customWidth="1"/>
    <col min="16" max="16" width="7.8515625" style="22" customWidth="1"/>
    <col min="17" max="17" width="9.00390625" style="71" customWidth="1"/>
    <col min="18" max="18" width="6.140625" style="31" customWidth="1"/>
    <col min="19" max="19" width="13.140625" style="5" customWidth="1"/>
    <col min="20" max="16384" width="9.140625" style="5" customWidth="1"/>
  </cols>
  <sheetData>
    <row r="1" spans="1:15" ht="15.75">
      <c r="A1" s="65"/>
      <c r="B1" s="66"/>
      <c r="C1" s="66"/>
      <c r="D1" s="67"/>
      <c r="E1" s="67"/>
      <c r="F1" s="67"/>
      <c r="G1" s="67"/>
      <c r="H1" s="68" t="s">
        <v>23</v>
      </c>
      <c r="I1" s="67"/>
      <c r="J1" s="69"/>
      <c r="K1" s="70"/>
      <c r="L1" s="70"/>
      <c r="M1" s="70"/>
      <c r="N1" s="70"/>
      <c r="O1" s="70"/>
    </row>
    <row r="2" spans="1:18" s="81" customFormat="1" ht="15.75">
      <c r="A2" s="72"/>
      <c r="B2" s="73"/>
      <c r="C2" s="73"/>
      <c r="D2" s="74"/>
      <c r="E2" s="74"/>
      <c r="F2" s="75"/>
      <c r="G2" s="68"/>
      <c r="H2" s="68" t="s">
        <v>103</v>
      </c>
      <c r="I2" s="76"/>
      <c r="J2" s="74"/>
      <c r="K2" s="77"/>
      <c r="L2" s="77"/>
      <c r="M2" s="77"/>
      <c r="N2" s="77"/>
      <c r="O2" s="77"/>
      <c r="P2" s="78"/>
      <c r="Q2" s="79"/>
      <c r="R2" s="80"/>
    </row>
    <row r="3" spans="1:18" s="14" customFormat="1" ht="16.5" thickBot="1">
      <c r="A3" s="82"/>
      <c r="B3" s="82"/>
      <c r="C3" s="82"/>
      <c r="D3" s="83"/>
      <c r="E3" s="84"/>
      <c r="F3" s="85"/>
      <c r="G3" s="85"/>
      <c r="H3" s="50" t="s">
        <v>138</v>
      </c>
      <c r="I3" s="85"/>
      <c r="J3" s="85"/>
      <c r="K3" s="82"/>
      <c r="L3" s="82"/>
      <c r="M3" s="82"/>
      <c r="N3" s="82"/>
      <c r="O3" s="82"/>
      <c r="P3" s="86"/>
      <c r="Q3" s="87"/>
      <c r="R3" s="88"/>
    </row>
    <row r="4" spans="1:26" s="14" customFormat="1" ht="12.75">
      <c r="A4" s="89"/>
      <c r="B4" s="89"/>
      <c r="C4" s="89"/>
      <c r="D4" s="90"/>
      <c r="E4" s="91"/>
      <c r="F4" s="92"/>
      <c r="G4" s="93"/>
      <c r="H4" s="94"/>
      <c r="I4" s="91"/>
      <c r="J4" s="91" t="s">
        <v>1</v>
      </c>
      <c r="K4" s="95"/>
      <c r="L4" s="91"/>
      <c r="M4" s="91"/>
      <c r="N4" s="91"/>
      <c r="O4" s="94"/>
      <c r="P4" s="96"/>
      <c r="Q4" s="97"/>
      <c r="R4" s="96"/>
      <c r="T4" s="228" t="s">
        <v>110</v>
      </c>
      <c r="U4" s="229"/>
      <c r="V4" s="229"/>
      <c r="W4" s="229"/>
      <c r="X4" s="229"/>
      <c r="Y4" s="230"/>
      <c r="Z4" s="11" t="s">
        <v>111</v>
      </c>
    </row>
    <row r="5" spans="1:26" s="99" customFormat="1" ht="50.25" customHeight="1">
      <c r="A5" s="7" t="s">
        <v>104</v>
      </c>
      <c r="B5" s="7" t="s">
        <v>2</v>
      </c>
      <c r="C5" s="8">
        <v>40908</v>
      </c>
      <c r="D5" s="9">
        <v>40909</v>
      </c>
      <c r="E5" s="9">
        <v>40940</v>
      </c>
      <c r="F5" s="9">
        <v>40969</v>
      </c>
      <c r="G5" s="9">
        <v>41000</v>
      </c>
      <c r="H5" s="9">
        <v>41030</v>
      </c>
      <c r="I5" s="9">
        <v>41061</v>
      </c>
      <c r="J5" s="9">
        <v>41091</v>
      </c>
      <c r="K5" s="9">
        <v>41122</v>
      </c>
      <c r="L5" s="9">
        <v>41153</v>
      </c>
      <c r="M5" s="9">
        <v>41183</v>
      </c>
      <c r="N5" s="9">
        <v>41214</v>
      </c>
      <c r="O5" s="9">
        <v>41244</v>
      </c>
      <c r="P5" s="10" t="s">
        <v>105</v>
      </c>
      <c r="Q5" s="10" t="s">
        <v>106</v>
      </c>
      <c r="R5" s="7" t="s">
        <v>107</v>
      </c>
      <c r="S5" s="98" t="s">
        <v>11</v>
      </c>
      <c r="T5" s="12" t="s">
        <v>112</v>
      </c>
      <c r="U5" s="12" t="s">
        <v>113</v>
      </c>
      <c r="V5" s="12" t="s">
        <v>131</v>
      </c>
      <c r="W5" s="12" t="s">
        <v>114</v>
      </c>
      <c r="X5" s="12" t="s">
        <v>115</v>
      </c>
      <c r="Y5" s="12" t="s">
        <v>130</v>
      </c>
      <c r="Z5" s="13" t="s">
        <v>116</v>
      </c>
    </row>
    <row r="6" spans="1:26" ht="12.75">
      <c r="A6" s="164">
        <v>208</v>
      </c>
      <c r="B6" s="165" t="s">
        <v>23</v>
      </c>
      <c r="C6" s="102">
        <v>308</v>
      </c>
      <c r="D6" s="212">
        <v>276</v>
      </c>
      <c r="E6" s="212">
        <v>275</v>
      </c>
      <c r="F6" s="213">
        <v>274</v>
      </c>
      <c r="G6" s="212">
        <v>265</v>
      </c>
      <c r="H6" s="204">
        <v>266</v>
      </c>
      <c r="I6" s="204">
        <v>263</v>
      </c>
      <c r="J6" s="207">
        <v>261</v>
      </c>
      <c r="K6" s="204">
        <v>259</v>
      </c>
      <c r="L6" s="204">
        <v>255</v>
      </c>
      <c r="M6" s="214">
        <v>251</v>
      </c>
      <c r="N6" s="204">
        <v>292</v>
      </c>
      <c r="O6" s="214">
        <v>285</v>
      </c>
      <c r="P6" s="107">
        <f>SUM(O6-C6)</f>
        <v>-23</v>
      </c>
      <c r="Q6" s="108">
        <f>SUM(P6/C6)</f>
        <v>-0.07467532467532467</v>
      </c>
      <c r="R6" s="109">
        <f>C6*(1+3%)</f>
        <v>317.24</v>
      </c>
      <c r="S6" s="110">
        <f>Q6</f>
        <v>-0.07467532467532467</v>
      </c>
      <c r="T6" s="111" t="str">
        <f>IF(U6&gt;1000,"SM",IF(U6&gt;500,"MG",IF(U6&gt;300,"L",IF(U6&gt;100,"M",IF(U6&gt;10,"S")))))</f>
        <v>MG</v>
      </c>
      <c r="U6" s="109">
        <v>759</v>
      </c>
      <c r="V6" s="111">
        <v>10</v>
      </c>
      <c r="W6" s="111">
        <f>U6-O6-V6</f>
        <v>464</v>
      </c>
      <c r="X6" s="112" t="s">
        <v>136</v>
      </c>
      <c r="Y6" s="36">
        <f>(O6+V6)/U6</f>
        <v>0.38866930171277997</v>
      </c>
      <c r="Z6" s="111" t="s">
        <v>117</v>
      </c>
    </row>
    <row r="7" spans="1:26" ht="12.75">
      <c r="A7" s="115" t="s">
        <v>1</v>
      </c>
      <c r="B7" s="116" t="s">
        <v>1</v>
      </c>
      <c r="C7" s="105"/>
      <c r="D7" s="103"/>
      <c r="E7" s="103" t="s">
        <v>1</v>
      </c>
      <c r="F7" s="104" t="s">
        <v>1</v>
      </c>
      <c r="G7" s="103" t="s">
        <v>1</v>
      </c>
      <c r="H7" s="103" t="s">
        <v>1</v>
      </c>
      <c r="I7" s="103" t="s">
        <v>1</v>
      </c>
      <c r="J7" s="105" t="s">
        <v>1</v>
      </c>
      <c r="K7" s="105" t="s">
        <v>1</v>
      </c>
      <c r="L7" s="105" t="s">
        <v>1</v>
      </c>
      <c r="M7" s="105" t="s">
        <v>1</v>
      </c>
      <c r="N7" s="106" t="s">
        <v>1</v>
      </c>
      <c r="O7" s="105" t="s">
        <v>1</v>
      </c>
      <c r="P7" s="107"/>
      <c r="Q7" s="108"/>
      <c r="R7" s="109"/>
      <c r="S7" s="110">
        <f>Q7</f>
        <v>0</v>
      </c>
      <c r="T7" s="112"/>
      <c r="U7" s="112"/>
      <c r="V7" s="112"/>
      <c r="W7" s="112"/>
      <c r="X7" s="112"/>
      <c r="Y7" s="36"/>
      <c r="Z7" s="112"/>
    </row>
    <row r="8" spans="1:26" ht="12.75">
      <c r="A8" s="115" t="s">
        <v>1</v>
      </c>
      <c r="B8" s="116" t="s">
        <v>1</v>
      </c>
      <c r="C8" s="105"/>
      <c r="D8" s="103"/>
      <c r="E8" s="103" t="s">
        <v>1</v>
      </c>
      <c r="F8" s="104" t="s">
        <v>1</v>
      </c>
      <c r="G8" s="103" t="s">
        <v>1</v>
      </c>
      <c r="H8" s="103" t="s">
        <v>1</v>
      </c>
      <c r="I8" s="103" t="s">
        <v>1</v>
      </c>
      <c r="J8" s="105" t="s">
        <v>1</v>
      </c>
      <c r="K8" s="105" t="s">
        <v>1</v>
      </c>
      <c r="L8" s="105" t="s">
        <v>1</v>
      </c>
      <c r="M8" s="105" t="s">
        <v>1</v>
      </c>
      <c r="N8" s="106" t="s">
        <v>1</v>
      </c>
      <c r="O8" s="105" t="s">
        <v>1</v>
      </c>
      <c r="P8" s="107"/>
      <c r="Q8" s="108"/>
      <c r="R8" s="109"/>
      <c r="S8" s="110">
        <f>Q8</f>
        <v>0</v>
      </c>
      <c r="T8" s="112"/>
      <c r="U8" s="112"/>
      <c r="V8" s="112"/>
      <c r="W8" s="112"/>
      <c r="X8" s="112"/>
      <c r="Y8" s="36"/>
      <c r="Z8" s="112"/>
    </row>
    <row r="9" spans="1:26" ht="12.75">
      <c r="A9" s="115"/>
      <c r="B9" s="116"/>
      <c r="C9" s="105"/>
      <c r="D9" s="103"/>
      <c r="E9" s="103"/>
      <c r="F9" s="104"/>
      <c r="G9" s="103"/>
      <c r="H9" s="103"/>
      <c r="I9" s="103"/>
      <c r="J9" s="105"/>
      <c r="K9" s="105"/>
      <c r="L9" s="105"/>
      <c r="M9" s="105"/>
      <c r="N9" s="106"/>
      <c r="O9" s="105"/>
      <c r="P9" s="107"/>
      <c r="Q9" s="108"/>
      <c r="R9" s="109"/>
      <c r="S9" s="110"/>
      <c r="T9" s="112"/>
      <c r="U9" s="112"/>
      <c r="V9" s="112"/>
      <c r="W9" s="112"/>
      <c r="X9" s="112"/>
      <c r="Y9" s="36"/>
      <c r="Z9" s="112"/>
    </row>
    <row r="10" spans="1:26" ht="12.75">
      <c r="A10" s="115" t="s">
        <v>1</v>
      </c>
      <c r="B10" s="166" t="s">
        <v>1</v>
      </c>
      <c r="C10" s="105" t="s">
        <v>1</v>
      </c>
      <c r="D10" s="103" t="s">
        <v>1</v>
      </c>
      <c r="E10" s="103" t="s">
        <v>1</v>
      </c>
      <c r="F10" s="104" t="s">
        <v>1</v>
      </c>
      <c r="G10" s="103" t="s">
        <v>1</v>
      </c>
      <c r="H10" s="103" t="s">
        <v>1</v>
      </c>
      <c r="I10" s="103" t="s">
        <v>1</v>
      </c>
      <c r="J10" s="105" t="s">
        <v>1</v>
      </c>
      <c r="K10" s="105" t="s">
        <v>1</v>
      </c>
      <c r="L10" s="105" t="s">
        <v>1</v>
      </c>
      <c r="M10" s="105" t="s">
        <v>1</v>
      </c>
      <c r="N10" s="105" t="s">
        <v>1</v>
      </c>
      <c r="O10" s="105" t="s">
        <v>1</v>
      </c>
      <c r="P10" s="107"/>
      <c r="Q10" s="108"/>
      <c r="R10" s="109"/>
      <c r="S10" s="110">
        <f>Q10</f>
        <v>0</v>
      </c>
      <c r="T10" s="112"/>
      <c r="U10" s="112"/>
      <c r="V10" s="112"/>
      <c r="W10" s="112"/>
      <c r="X10" s="112"/>
      <c r="Y10" s="36"/>
      <c r="Z10" s="112"/>
    </row>
    <row r="11" spans="1:26" s="168" customFormat="1" ht="12.75">
      <c r="A11" s="114" t="s">
        <v>1</v>
      </c>
      <c r="B11" s="125" t="s">
        <v>3</v>
      </c>
      <c r="C11" s="126">
        <f aca="true" t="shared" si="0" ref="C11:O11">SUM(C6:C10)</f>
        <v>308</v>
      </c>
      <c r="D11" s="126">
        <f t="shared" si="0"/>
        <v>276</v>
      </c>
      <c r="E11" s="126">
        <f t="shared" si="0"/>
        <v>275</v>
      </c>
      <c r="F11" s="126">
        <f t="shared" si="0"/>
        <v>274</v>
      </c>
      <c r="G11" s="52">
        <f t="shared" si="0"/>
        <v>265</v>
      </c>
      <c r="H11" s="52">
        <f t="shared" si="0"/>
        <v>266</v>
      </c>
      <c r="I11" s="52">
        <f t="shared" si="0"/>
        <v>263</v>
      </c>
      <c r="J11" s="52">
        <f t="shared" si="0"/>
        <v>261</v>
      </c>
      <c r="K11" s="52">
        <f t="shared" si="0"/>
        <v>259</v>
      </c>
      <c r="L11" s="52">
        <f t="shared" si="0"/>
        <v>255</v>
      </c>
      <c r="M11" s="52">
        <f t="shared" si="0"/>
        <v>251</v>
      </c>
      <c r="N11" s="52">
        <f t="shared" si="0"/>
        <v>292</v>
      </c>
      <c r="O11" s="52">
        <f t="shared" si="0"/>
        <v>285</v>
      </c>
      <c r="P11" s="107">
        <f>SUM(O11-C11)</f>
        <v>-23</v>
      </c>
      <c r="Q11" s="167">
        <f>SUM(P11/C11)</f>
        <v>-0.07467532467532467</v>
      </c>
      <c r="R11" s="109">
        <f>C11*(1+3%)</f>
        <v>317.24</v>
      </c>
      <c r="S11" s="110">
        <f>Q11</f>
        <v>-0.07467532467532467</v>
      </c>
      <c r="T11" s="111"/>
      <c r="U11" s="111">
        <f>SUM(U6)</f>
        <v>759</v>
      </c>
      <c r="V11" s="111">
        <f>SUM(V6)</f>
        <v>10</v>
      </c>
      <c r="W11" s="111">
        <f>SUM(W6)</f>
        <v>464</v>
      </c>
      <c r="X11" s="111"/>
      <c r="Y11" s="36">
        <f>(O11+V11)/U11</f>
        <v>0.38866930171277997</v>
      </c>
      <c r="Z11" s="111"/>
    </row>
    <row r="12" spans="1:19" s="2" customFormat="1" ht="12.75">
      <c r="A12" s="2" t="s">
        <v>108</v>
      </c>
      <c r="P12" s="3"/>
      <c r="Q12" s="6"/>
      <c r="R12" s="131"/>
      <c r="S12" s="132"/>
    </row>
    <row r="13" spans="2:19" s="2" customFormat="1" ht="12.75">
      <c r="B13" s="133" t="s">
        <v>95</v>
      </c>
      <c r="P13" s="3"/>
      <c r="Q13" s="6"/>
      <c r="R13" s="131"/>
      <c r="S13" s="134"/>
    </row>
    <row r="14" spans="2:19" s="2" customFormat="1" ht="12.75">
      <c r="B14" s="2" t="s">
        <v>96</v>
      </c>
      <c r="P14" s="3"/>
      <c r="Q14" s="6"/>
      <c r="R14" s="131"/>
      <c r="S14" s="134"/>
    </row>
    <row r="15" spans="2:19" s="2" customFormat="1" ht="12.75">
      <c r="B15" s="2" t="s">
        <v>132</v>
      </c>
      <c r="P15" s="3"/>
      <c r="Q15" s="6"/>
      <c r="R15" s="131"/>
      <c r="S15" s="134"/>
    </row>
    <row r="16" spans="16:17" ht="12.75">
      <c r="P16" s="5"/>
      <c r="Q16" s="135"/>
    </row>
    <row r="17" spans="2:18" ht="15.75">
      <c r="B17" s="162" t="s">
        <v>23</v>
      </c>
      <c r="C17" s="137">
        <v>40878</v>
      </c>
      <c r="D17" s="138">
        <v>40909</v>
      </c>
      <c r="E17" s="138">
        <v>40940</v>
      </c>
      <c r="F17" s="139">
        <v>40969</v>
      </c>
      <c r="G17" s="139">
        <v>41000</v>
      </c>
      <c r="H17" s="138">
        <v>41030</v>
      </c>
      <c r="I17" s="139">
        <v>41061</v>
      </c>
      <c r="J17" s="139">
        <v>41091</v>
      </c>
      <c r="K17" s="138">
        <v>41122</v>
      </c>
      <c r="L17" s="138">
        <v>41153</v>
      </c>
      <c r="M17" s="138">
        <v>41183</v>
      </c>
      <c r="N17" s="138">
        <v>41214</v>
      </c>
      <c r="O17" s="138">
        <v>41244</v>
      </c>
      <c r="P17" s="140" t="s">
        <v>134</v>
      </c>
      <c r="Q17" s="141" t="s">
        <v>17</v>
      </c>
      <c r="R17" s="140" t="s">
        <v>16</v>
      </c>
    </row>
    <row r="18" spans="1:18" ht="12.75">
      <c r="A18" s="142" t="s">
        <v>1</v>
      </c>
      <c r="B18" s="143" t="s">
        <v>12</v>
      </c>
      <c r="C18" s="102">
        <f>+C11</f>
        <v>308</v>
      </c>
      <c r="D18" s="103">
        <f>+D11</f>
        <v>276</v>
      </c>
      <c r="E18" s="103">
        <f aca="true" t="shared" si="1" ref="E18:O18">+E11</f>
        <v>275</v>
      </c>
      <c r="F18" s="103">
        <f t="shared" si="1"/>
        <v>274</v>
      </c>
      <c r="G18" s="103">
        <f t="shared" si="1"/>
        <v>265</v>
      </c>
      <c r="H18" s="103">
        <f t="shared" si="1"/>
        <v>266</v>
      </c>
      <c r="I18" s="103">
        <f t="shared" si="1"/>
        <v>263</v>
      </c>
      <c r="J18" s="103">
        <f t="shared" si="1"/>
        <v>261</v>
      </c>
      <c r="K18" s="103">
        <f t="shared" si="1"/>
        <v>259</v>
      </c>
      <c r="L18" s="103">
        <f t="shared" si="1"/>
        <v>255</v>
      </c>
      <c r="M18" s="103">
        <f t="shared" si="1"/>
        <v>251</v>
      </c>
      <c r="N18" s="103">
        <f t="shared" si="1"/>
        <v>292</v>
      </c>
      <c r="O18" s="103">
        <f t="shared" si="1"/>
        <v>285</v>
      </c>
      <c r="P18" s="107">
        <f>SUM(O18-C18)</f>
        <v>-23</v>
      </c>
      <c r="Q18" s="108">
        <f>SUM(P18/C18)</f>
        <v>-0.07467532467532467</v>
      </c>
      <c r="R18" s="109">
        <f>C18*(1+3%)</f>
        <v>317.24</v>
      </c>
    </row>
    <row r="19" spans="2:18" ht="12.75">
      <c r="B19" s="112" t="s">
        <v>13</v>
      </c>
      <c r="C19" s="102">
        <v>464</v>
      </c>
      <c r="D19" s="103">
        <v>457</v>
      </c>
      <c r="E19" s="103">
        <v>475</v>
      </c>
      <c r="F19" s="104">
        <v>490</v>
      </c>
      <c r="G19" s="103">
        <v>501</v>
      </c>
      <c r="H19" s="103">
        <v>510</v>
      </c>
      <c r="I19" s="103">
        <v>507</v>
      </c>
      <c r="J19" s="105">
        <v>516</v>
      </c>
      <c r="K19" s="105">
        <v>520</v>
      </c>
      <c r="L19" s="204">
        <v>518</v>
      </c>
      <c r="M19" s="105">
        <v>519</v>
      </c>
      <c r="N19" s="194">
        <v>473</v>
      </c>
      <c r="O19" s="105">
        <v>470</v>
      </c>
      <c r="P19" s="107">
        <f>SUM(O19-C19)</f>
        <v>6</v>
      </c>
      <c r="Q19" s="108">
        <f>SUM(P19/C19)</f>
        <v>0.01293103448275862</v>
      </c>
      <c r="R19" s="109">
        <f>C19*(1+3%)</f>
        <v>477.92</v>
      </c>
    </row>
    <row r="20" spans="2:18" s="142" customFormat="1" ht="12.75">
      <c r="B20" s="144" t="s">
        <v>14</v>
      </c>
      <c r="C20" s="128">
        <f>SUM(C18:C19)</f>
        <v>772</v>
      </c>
      <c r="D20" s="128">
        <f>SUM(D18:D19)</f>
        <v>733</v>
      </c>
      <c r="E20" s="128">
        <f aca="true" t="shared" si="2" ref="E20:O20">SUM(E18:E19)</f>
        <v>750</v>
      </c>
      <c r="F20" s="128">
        <f t="shared" si="2"/>
        <v>764</v>
      </c>
      <c r="G20" s="128">
        <f t="shared" si="2"/>
        <v>766</v>
      </c>
      <c r="H20" s="128">
        <f t="shared" si="2"/>
        <v>776</v>
      </c>
      <c r="I20" s="128">
        <f t="shared" si="2"/>
        <v>770</v>
      </c>
      <c r="J20" s="128">
        <f t="shared" si="2"/>
        <v>777</v>
      </c>
      <c r="K20" s="128">
        <f t="shared" si="2"/>
        <v>779</v>
      </c>
      <c r="L20" s="128">
        <f t="shared" si="2"/>
        <v>773</v>
      </c>
      <c r="M20" s="128">
        <f t="shared" si="2"/>
        <v>770</v>
      </c>
      <c r="N20" s="128">
        <f t="shared" si="2"/>
        <v>765</v>
      </c>
      <c r="O20" s="128">
        <f t="shared" si="2"/>
        <v>755</v>
      </c>
      <c r="P20" s="107">
        <f>SUM(O20-C20)</f>
        <v>-17</v>
      </c>
      <c r="Q20" s="145">
        <f>SUM(P20/C20)</f>
        <v>-0.022020725388601035</v>
      </c>
      <c r="R20" s="128">
        <f>C20*(1+3%)</f>
        <v>795.16</v>
      </c>
    </row>
    <row r="21" spans="2:18" s="142" customFormat="1" ht="12.75">
      <c r="B21" s="146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6"/>
      <c r="Q21" s="148"/>
      <c r="R21" s="147"/>
    </row>
    <row r="22" spans="2:18" ht="13.5" thickBot="1"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/>
      <c r="Q22" s="17"/>
      <c r="R22" s="17"/>
    </row>
    <row r="23" spans="2:18" ht="13.5" thickBot="1">
      <c r="B23" s="18" t="s">
        <v>120</v>
      </c>
      <c r="C23" s="19">
        <v>40908</v>
      </c>
      <c r="D23" s="20">
        <v>41274</v>
      </c>
      <c r="E23" s="15"/>
      <c r="F23" s="15"/>
      <c r="G23" s="15"/>
      <c r="H23" s="15"/>
      <c r="I23" s="15"/>
      <c r="J23" s="15"/>
      <c r="K23" s="15"/>
      <c r="L23" s="16"/>
      <c r="P23" s="5"/>
      <c r="Q23" s="21"/>
      <c r="R23" s="22" t="s">
        <v>9</v>
      </c>
    </row>
    <row r="24" spans="2:18" ht="12.75">
      <c r="B24" s="23" t="s">
        <v>121</v>
      </c>
      <c r="C24" s="24">
        <v>3</v>
      </c>
      <c r="D24" s="24">
        <v>3</v>
      </c>
      <c r="E24" s="15"/>
      <c r="F24" s="15"/>
      <c r="G24" s="15"/>
      <c r="H24" s="15"/>
      <c r="I24" s="15"/>
      <c r="J24" s="15"/>
      <c r="K24" s="15"/>
      <c r="L24" s="16"/>
      <c r="P24" s="5"/>
      <c r="Q24" s="25"/>
      <c r="R24" s="22" t="s">
        <v>122</v>
      </c>
    </row>
    <row r="25" spans="2:18" ht="12.75">
      <c r="B25" s="26" t="s">
        <v>123</v>
      </c>
      <c r="C25" s="27">
        <v>15</v>
      </c>
      <c r="D25" s="27">
        <v>12</v>
      </c>
      <c r="E25" s="15"/>
      <c r="F25" s="15"/>
      <c r="G25" s="15"/>
      <c r="H25" s="15"/>
      <c r="I25" s="15"/>
      <c r="J25" s="15"/>
      <c r="K25" s="15"/>
      <c r="L25" s="16"/>
      <c r="P25" s="5"/>
      <c r="Q25" s="28"/>
      <c r="R25" s="22" t="s">
        <v>101</v>
      </c>
    </row>
    <row r="26" spans="2:18" ht="13.5" thickBot="1">
      <c r="B26" s="29" t="s">
        <v>124</v>
      </c>
      <c r="C26" s="30">
        <v>36</v>
      </c>
      <c r="D26" s="30">
        <v>42</v>
      </c>
      <c r="L26" s="22"/>
      <c r="M26" s="22"/>
      <c r="N26" s="31"/>
      <c r="P26" s="5"/>
      <c r="Q26" s="5"/>
      <c r="R26" s="5"/>
    </row>
    <row r="27" spans="2:18" ht="13.5" thickBot="1">
      <c r="B27" s="32" t="s">
        <v>125</v>
      </c>
      <c r="C27" s="33">
        <v>51</v>
      </c>
      <c r="D27" s="33">
        <f>SUM(D25:D26)</f>
        <v>54</v>
      </c>
      <c r="L27" s="22"/>
      <c r="M27" s="22"/>
      <c r="N27" s="31"/>
      <c r="P27" s="5"/>
      <c r="Q27" s="5"/>
      <c r="R27" s="5"/>
    </row>
    <row r="28" ht="12.75">
      <c r="Q28" s="22"/>
    </row>
    <row r="29" spans="17:18" ht="12.75">
      <c r="Q29" s="5"/>
      <c r="R29" s="5"/>
    </row>
    <row r="30" spans="1:18" ht="12.75">
      <c r="A30" s="149" t="s">
        <v>98</v>
      </c>
      <c r="B30" s="150"/>
      <c r="Q30" s="5"/>
      <c r="R30" s="5"/>
    </row>
    <row r="31" spans="1:15" ht="12.75">
      <c r="A31" s="4" t="s">
        <v>97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 t="s">
        <v>109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</sheetData>
  <sheetProtection/>
  <mergeCells count="1">
    <mergeCell ref="T4:Y4"/>
  </mergeCells>
  <conditionalFormatting sqref="O24">
    <cfRule type="iconSet" priority="53" dxfId="0">
      <iconSet iconSet="3Symbols2">
        <cfvo type="percent" val="0"/>
        <cfvo type="percent" val="33"/>
        <cfvo type="percent" val="67"/>
      </iconSet>
    </cfRule>
  </conditionalFormatting>
  <conditionalFormatting sqref="S6 S11">
    <cfRule type="cellIs" priority="38" dxfId="4" operator="greaterThanOrEqual">
      <formula>3%</formula>
    </cfRule>
    <cfRule type="cellIs" priority="39" dxfId="3" operator="between">
      <formula>0%</formula>
      <formula>2.99%</formula>
    </cfRule>
    <cfRule type="cellIs" priority="42" dxfId="2" operator="lessThan">
      <formula>0%</formula>
    </cfRule>
  </conditionalFormatting>
  <printOptions/>
  <pageMargins left="0.3" right="0.3" top="0.6" bottom="0.4" header="0.2" footer="0.2"/>
  <pageSetup fitToHeight="1" fitToWidth="1" horizontalDpi="600" verticalDpi="600" orientation="landscape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57421875" style="5" customWidth="1"/>
    <col min="2" max="2" width="24.140625" style="5" customWidth="1"/>
    <col min="3" max="3" width="8.7109375" style="5" bestFit="1" customWidth="1"/>
    <col min="4" max="4" width="8.8515625" style="5" customWidth="1"/>
    <col min="5" max="7" width="7.00390625" style="5" customWidth="1"/>
    <col min="8" max="8" width="7.28125" style="5" customWidth="1"/>
    <col min="9" max="15" width="7.00390625" style="5" customWidth="1"/>
    <col min="16" max="16" width="7.7109375" style="22" customWidth="1"/>
    <col min="17" max="17" width="9.00390625" style="71" customWidth="1"/>
    <col min="18" max="18" width="7.28125" style="31" customWidth="1"/>
    <col min="19" max="19" width="14.28125" style="5" customWidth="1"/>
    <col min="20" max="16384" width="9.140625" style="5" customWidth="1"/>
  </cols>
  <sheetData>
    <row r="1" spans="1:15" ht="15.75">
      <c r="A1" s="65"/>
      <c r="B1" s="66"/>
      <c r="C1" s="66"/>
      <c r="D1" s="67"/>
      <c r="E1" s="67"/>
      <c r="F1" s="67"/>
      <c r="G1" s="67"/>
      <c r="H1" s="68" t="s">
        <v>24</v>
      </c>
      <c r="I1" s="67"/>
      <c r="J1" s="69"/>
      <c r="K1" s="70"/>
      <c r="L1" s="70"/>
      <c r="M1" s="70"/>
      <c r="N1" s="70"/>
      <c r="O1" s="70"/>
    </row>
    <row r="2" spans="1:18" s="81" customFormat="1" ht="15.75">
      <c r="A2" s="72"/>
      <c r="B2" s="73"/>
      <c r="C2" s="73"/>
      <c r="D2" s="74"/>
      <c r="E2" s="74"/>
      <c r="F2" s="75"/>
      <c r="G2" s="68"/>
      <c r="H2" s="68" t="s">
        <v>103</v>
      </c>
      <c r="I2" s="76"/>
      <c r="J2" s="74"/>
      <c r="K2" s="77"/>
      <c r="L2" s="77"/>
      <c r="M2" s="77"/>
      <c r="N2" s="77"/>
      <c r="O2" s="77"/>
      <c r="P2" s="78"/>
      <c r="Q2" s="79"/>
      <c r="R2" s="80"/>
    </row>
    <row r="3" spans="1:18" s="14" customFormat="1" ht="16.5" thickBot="1">
      <c r="A3" s="82"/>
      <c r="B3" s="82"/>
      <c r="C3" s="82"/>
      <c r="D3" s="83"/>
      <c r="E3" s="84"/>
      <c r="F3" s="85"/>
      <c r="G3" s="85"/>
      <c r="H3" s="50" t="s">
        <v>138</v>
      </c>
      <c r="I3" s="85"/>
      <c r="J3" s="85"/>
      <c r="K3" s="82"/>
      <c r="L3" s="82"/>
      <c r="M3" s="82"/>
      <c r="N3" s="82"/>
      <c r="O3" s="82"/>
      <c r="P3" s="86"/>
      <c r="Q3" s="87"/>
      <c r="R3" s="88"/>
    </row>
    <row r="4" spans="1:26" s="14" customFormat="1" ht="12.75">
      <c r="A4" s="89"/>
      <c r="B4" s="89"/>
      <c r="C4" s="89"/>
      <c r="D4" s="90"/>
      <c r="E4" s="91"/>
      <c r="F4" s="92"/>
      <c r="G4" s="93"/>
      <c r="H4" s="94"/>
      <c r="I4" s="91"/>
      <c r="J4" s="91" t="s">
        <v>1</v>
      </c>
      <c r="K4" s="95"/>
      <c r="L4" s="91"/>
      <c r="M4" s="91"/>
      <c r="N4" s="91"/>
      <c r="O4" s="94"/>
      <c r="P4" s="96"/>
      <c r="Q4" s="97"/>
      <c r="R4" s="96"/>
      <c r="T4" s="228" t="s">
        <v>110</v>
      </c>
      <c r="U4" s="229"/>
      <c r="V4" s="229"/>
      <c r="W4" s="229"/>
      <c r="X4" s="229"/>
      <c r="Y4" s="230"/>
      <c r="Z4" s="11" t="s">
        <v>111</v>
      </c>
    </row>
    <row r="5" spans="1:26" s="99" customFormat="1" ht="54" customHeight="1">
      <c r="A5" s="7" t="s">
        <v>104</v>
      </c>
      <c r="B5" s="7" t="s">
        <v>2</v>
      </c>
      <c r="C5" s="8">
        <v>40908</v>
      </c>
      <c r="D5" s="9">
        <v>40909</v>
      </c>
      <c r="E5" s="9">
        <v>40940</v>
      </c>
      <c r="F5" s="9">
        <v>40969</v>
      </c>
      <c r="G5" s="9">
        <v>41000</v>
      </c>
      <c r="H5" s="9">
        <v>41030</v>
      </c>
      <c r="I5" s="9">
        <v>41061</v>
      </c>
      <c r="J5" s="9">
        <v>41091</v>
      </c>
      <c r="K5" s="9">
        <v>41122</v>
      </c>
      <c r="L5" s="9">
        <v>41153</v>
      </c>
      <c r="M5" s="9">
        <v>41183</v>
      </c>
      <c r="N5" s="9">
        <v>41214</v>
      </c>
      <c r="O5" s="9">
        <v>41244</v>
      </c>
      <c r="P5" s="10" t="s">
        <v>105</v>
      </c>
      <c r="Q5" s="10" t="s">
        <v>106</v>
      </c>
      <c r="R5" s="7" t="s">
        <v>107</v>
      </c>
      <c r="S5" s="98" t="s">
        <v>11</v>
      </c>
      <c r="T5" s="12" t="s">
        <v>112</v>
      </c>
      <c r="U5" s="12" t="s">
        <v>113</v>
      </c>
      <c r="V5" s="12" t="s">
        <v>131</v>
      </c>
      <c r="W5" s="12" t="s">
        <v>114</v>
      </c>
      <c r="X5" s="12" t="s">
        <v>115</v>
      </c>
      <c r="Y5" s="12" t="s">
        <v>130</v>
      </c>
      <c r="Z5" s="13" t="s">
        <v>116</v>
      </c>
    </row>
    <row r="6" spans="1:26" ht="12.75">
      <c r="A6" s="169">
        <v>110</v>
      </c>
      <c r="B6" s="170" t="s">
        <v>42</v>
      </c>
      <c r="C6" s="221">
        <v>63</v>
      </c>
      <c r="D6" s="212">
        <v>61</v>
      </c>
      <c r="E6" s="212">
        <v>62</v>
      </c>
      <c r="F6" s="213">
        <v>62</v>
      </c>
      <c r="G6" s="212">
        <v>61</v>
      </c>
      <c r="H6" s="204">
        <v>61</v>
      </c>
      <c r="I6" s="204">
        <v>60</v>
      </c>
      <c r="J6" s="207">
        <v>60</v>
      </c>
      <c r="K6" s="204">
        <v>59</v>
      </c>
      <c r="L6" s="204">
        <v>58</v>
      </c>
      <c r="M6" s="214">
        <v>55</v>
      </c>
      <c r="N6" s="204">
        <v>49</v>
      </c>
      <c r="O6" s="214">
        <v>49</v>
      </c>
      <c r="P6" s="107">
        <f>SUM(O6-C6)</f>
        <v>-14</v>
      </c>
      <c r="Q6" s="108">
        <f>SUM(P6/C6)</f>
        <v>-0.2222222222222222</v>
      </c>
      <c r="R6" s="109">
        <f>C6*(1+3%)</f>
        <v>64.89</v>
      </c>
      <c r="S6" s="110">
        <f>Q6</f>
        <v>-0.2222222222222222</v>
      </c>
      <c r="T6" s="111" t="str">
        <f>IF(U6&gt;1000,"SM",IF(U6&gt;500,"MG",IF(U6&gt;300,"L",IF(U6&gt;100,"M",IF(U6&gt;10,"S")))))</f>
        <v>S</v>
      </c>
      <c r="U6" s="109">
        <v>89</v>
      </c>
      <c r="V6" s="111">
        <v>1</v>
      </c>
      <c r="W6" s="111">
        <f>U6-O6-V6</f>
        <v>39</v>
      </c>
      <c r="X6" s="112" t="s">
        <v>136</v>
      </c>
      <c r="Y6" s="36">
        <f>(O6+V6)/U6</f>
        <v>0.5617977528089888</v>
      </c>
      <c r="Z6" s="111" t="s">
        <v>117</v>
      </c>
    </row>
    <row r="7" spans="1:26" ht="12.75">
      <c r="A7" s="169">
        <v>111</v>
      </c>
      <c r="B7" s="170" t="s">
        <v>43</v>
      </c>
      <c r="C7" s="221">
        <v>131</v>
      </c>
      <c r="D7" s="212">
        <v>133</v>
      </c>
      <c r="E7" s="212">
        <v>132</v>
      </c>
      <c r="F7" s="213">
        <v>133</v>
      </c>
      <c r="G7" s="212">
        <v>129</v>
      </c>
      <c r="H7" s="204">
        <v>125</v>
      </c>
      <c r="I7" s="204">
        <v>125</v>
      </c>
      <c r="J7" s="207">
        <v>126</v>
      </c>
      <c r="K7" s="204">
        <v>125</v>
      </c>
      <c r="L7" s="204">
        <v>125</v>
      </c>
      <c r="M7" s="214">
        <v>187</v>
      </c>
      <c r="N7" s="204">
        <v>184</v>
      </c>
      <c r="O7" s="214">
        <v>187</v>
      </c>
      <c r="P7" s="107">
        <f>SUM(O7-C7)</f>
        <v>56</v>
      </c>
      <c r="Q7" s="108">
        <f>SUM(P7/C7)</f>
        <v>0.42748091603053434</v>
      </c>
      <c r="R7" s="109">
        <f>C7*(1+3%)</f>
        <v>134.93</v>
      </c>
      <c r="S7" s="110">
        <f>Q7</f>
        <v>0.42748091603053434</v>
      </c>
      <c r="T7" s="111" t="str">
        <f>IF(U7&gt;1000,"SM",IF(U7&gt;500,"MG",IF(U7&gt;300,"L",IF(U7&gt;100,"M",IF(U7&gt;10,"S")))))</f>
        <v>L</v>
      </c>
      <c r="U7" s="109">
        <v>349</v>
      </c>
      <c r="V7" s="111">
        <v>4</v>
      </c>
      <c r="W7" s="111">
        <f>U7-O7-V7</f>
        <v>158</v>
      </c>
      <c r="X7" s="112" t="s">
        <v>135</v>
      </c>
      <c r="Y7" s="36">
        <f>(O7+V7)/U7</f>
        <v>0.5472779369627507</v>
      </c>
      <c r="Z7" s="111" t="s">
        <v>129</v>
      </c>
    </row>
    <row r="8" spans="1:26" ht="12.75">
      <c r="A8" s="169">
        <v>226</v>
      </c>
      <c r="B8" s="170" t="s">
        <v>44</v>
      </c>
      <c r="C8" s="221">
        <v>19</v>
      </c>
      <c r="D8" s="212">
        <v>19</v>
      </c>
      <c r="E8" s="212">
        <v>19</v>
      </c>
      <c r="F8" s="213">
        <v>18</v>
      </c>
      <c r="G8" s="212">
        <v>18</v>
      </c>
      <c r="H8" s="204">
        <v>18</v>
      </c>
      <c r="I8" s="204">
        <v>18</v>
      </c>
      <c r="J8" s="207">
        <v>18</v>
      </c>
      <c r="K8" s="204">
        <v>18</v>
      </c>
      <c r="L8" s="204">
        <v>18</v>
      </c>
      <c r="M8" s="214">
        <v>17</v>
      </c>
      <c r="N8" s="204">
        <v>18</v>
      </c>
      <c r="O8" s="214">
        <v>24</v>
      </c>
      <c r="P8" s="107">
        <f>SUM(O8-C8)</f>
        <v>5</v>
      </c>
      <c r="Q8" s="108">
        <f>SUM(P8/C8)</f>
        <v>0.2631578947368421</v>
      </c>
      <c r="R8" s="109">
        <f>C8*(1+3%)</f>
        <v>19.57</v>
      </c>
      <c r="S8" s="110">
        <f>Q8</f>
        <v>0.2631578947368421</v>
      </c>
      <c r="T8" s="111" t="str">
        <f>IF(U8&gt;1000,"SM",IF(U8&gt;500,"MG",IF(U8&gt;300,"L",IF(U8&gt;100,"M",IF(U8&gt;10,"S")))))</f>
        <v>S</v>
      </c>
      <c r="U8" s="109">
        <v>48</v>
      </c>
      <c r="V8" s="111">
        <v>4</v>
      </c>
      <c r="W8" s="111">
        <f>U8-O8-V8</f>
        <v>20</v>
      </c>
      <c r="X8" s="112" t="s">
        <v>136</v>
      </c>
      <c r="Y8" s="36">
        <f>(O8+V8)/U8</f>
        <v>0.5833333333333334</v>
      </c>
      <c r="Z8" s="111" t="s">
        <v>118</v>
      </c>
    </row>
    <row r="9" spans="1:26" ht="12.75">
      <c r="A9" s="169"/>
      <c r="B9" s="170"/>
      <c r="C9" s="102"/>
      <c r="D9" s="103"/>
      <c r="E9" s="103"/>
      <c r="F9" s="104"/>
      <c r="G9" s="103"/>
      <c r="H9" s="103"/>
      <c r="I9" s="103"/>
      <c r="J9" s="105"/>
      <c r="K9" s="105"/>
      <c r="L9" s="105"/>
      <c r="M9" s="105"/>
      <c r="N9" s="106"/>
      <c r="O9" s="105"/>
      <c r="P9" s="107" t="s">
        <v>1</v>
      </c>
      <c r="Q9" s="108"/>
      <c r="R9" s="109"/>
      <c r="S9" s="109"/>
      <c r="T9" s="112"/>
      <c r="U9" s="112"/>
      <c r="V9" s="112"/>
      <c r="W9" s="112"/>
      <c r="X9" s="112"/>
      <c r="Y9" s="36"/>
      <c r="Z9" s="112"/>
    </row>
    <row r="10" spans="1:26" ht="12.75">
      <c r="A10" s="169"/>
      <c r="B10" s="170"/>
      <c r="C10" s="102"/>
      <c r="D10" s="103"/>
      <c r="E10" s="103"/>
      <c r="F10" s="104"/>
      <c r="G10" s="103"/>
      <c r="H10" s="103"/>
      <c r="I10" s="103"/>
      <c r="J10" s="105"/>
      <c r="K10" s="105"/>
      <c r="L10" s="105"/>
      <c r="M10" s="105"/>
      <c r="N10" s="106"/>
      <c r="O10" s="105"/>
      <c r="P10" s="107" t="s">
        <v>1</v>
      </c>
      <c r="Q10" s="108"/>
      <c r="R10" s="109"/>
      <c r="S10" s="109"/>
      <c r="T10" s="112"/>
      <c r="U10" s="112"/>
      <c r="V10" s="112"/>
      <c r="W10" s="112"/>
      <c r="X10" s="112"/>
      <c r="Y10" s="36"/>
      <c r="Z10" s="112"/>
    </row>
    <row r="11" spans="1:26" ht="12.75">
      <c r="A11" s="115" t="s">
        <v>1</v>
      </c>
      <c r="B11" s="116" t="s">
        <v>1</v>
      </c>
      <c r="C11" s="106"/>
      <c r="D11" s="103"/>
      <c r="E11" s="103" t="s">
        <v>1</v>
      </c>
      <c r="F11" s="104" t="s">
        <v>1</v>
      </c>
      <c r="G11" s="103" t="s">
        <v>1</v>
      </c>
      <c r="H11" s="103" t="s">
        <v>1</v>
      </c>
      <c r="I11" s="103" t="s">
        <v>1</v>
      </c>
      <c r="J11" s="105" t="s">
        <v>10</v>
      </c>
      <c r="K11" s="105" t="s">
        <v>1</v>
      </c>
      <c r="L11" s="105" t="s">
        <v>1</v>
      </c>
      <c r="M11" s="105" t="s">
        <v>1</v>
      </c>
      <c r="N11" s="106" t="s">
        <v>1</v>
      </c>
      <c r="O11" s="106" t="s">
        <v>1</v>
      </c>
      <c r="P11" s="107" t="s">
        <v>1</v>
      </c>
      <c r="Q11" s="108"/>
      <c r="R11" s="109"/>
      <c r="S11" s="109"/>
      <c r="T11" s="112"/>
      <c r="U11" s="112"/>
      <c r="V11" s="112"/>
      <c r="W11" s="112"/>
      <c r="X11" s="112"/>
      <c r="Y11" s="36"/>
      <c r="Z11" s="112"/>
    </row>
    <row r="12" spans="1:26" ht="12.75">
      <c r="A12" s="115" t="s">
        <v>1</v>
      </c>
      <c r="B12" s="116" t="s">
        <v>1</v>
      </c>
      <c r="C12" s="103" t="s">
        <v>1</v>
      </c>
      <c r="D12" s="103" t="s">
        <v>1</v>
      </c>
      <c r="E12" s="103" t="s">
        <v>1</v>
      </c>
      <c r="F12" s="104" t="s">
        <v>1</v>
      </c>
      <c r="G12" s="103" t="s">
        <v>1</v>
      </c>
      <c r="H12" s="103" t="s">
        <v>1</v>
      </c>
      <c r="I12" s="103" t="s">
        <v>1</v>
      </c>
      <c r="J12" s="105" t="s">
        <v>1</v>
      </c>
      <c r="K12" s="105" t="s">
        <v>1</v>
      </c>
      <c r="L12" s="103" t="s">
        <v>1</v>
      </c>
      <c r="M12" s="103" t="s">
        <v>1</v>
      </c>
      <c r="N12" s="106" t="s">
        <v>1</v>
      </c>
      <c r="O12" s="103" t="s">
        <v>1</v>
      </c>
      <c r="P12" s="107" t="s">
        <v>1</v>
      </c>
      <c r="Q12" s="108"/>
      <c r="R12" s="109"/>
      <c r="S12" s="109"/>
      <c r="T12" s="112"/>
      <c r="U12" s="112"/>
      <c r="V12" s="112"/>
      <c r="W12" s="112"/>
      <c r="X12" s="112"/>
      <c r="Y12" s="36"/>
      <c r="Z12" s="112"/>
    </row>
    <row r="13" spans="1:26" s="130" customFormat="1" ht="12.75">
      <c r="A13" s="114" t="s">
        <v>1</v>
      </c>
      <c r="B13" s="125" t="s">
        <v>3</v>
      </c>
      <c r="C13" s="126">
        <f aca="true" t="shared" si="0" ref="C13:O13">SUM(C6:C12)</f>
        <v>213</v>
      </c>
      <c r="D13" s="126">
        <f t="shared" si="0"/>
        <v>213</v>
      </c>
      <c r="E13" s="126">
        <f t="shared" si="0"/>
        <v>213</v>
      </c>
      <c r="F13" s="126">
        <f t="shared" si="0"/>
        <v>213</v>
      </c>
      <c r="G13" s="126">
        <f t="shared" si="0"/>
        <v>208</v>
      </c>
      <c r="H13" s="126">
        <f t="shared" si="0"/>
        <v>204</v>
      </c>
      <c r="I13" s="126">
        <f t="shared" si="0"/>
        <v>203</v>
      </c>
      <c r="J13" s="126">
        <f t="shared" si="0"/>
        <v>204</v>
      </c>
      <c r="K13" s="126">
        <f t="shared" si="0"/>
        <v>202</v>
      </c>
      <c r="L13" s="126">
        <f t="shared" si="0"/>
        <v>201</v>
      </c>
      <c r="M13" s="126">
        <f t="shared" si="0"/>
        <v>259</v>
      </c>
      <c r="N13" s="126">
        <f t="shared" si="0"/>
        <v>251</v>
      </c>
      <c r="O13" s="126">
        <f t="shared" si="0"/>
        <v>260</v>
      </c>
      <c r="P13" s="107">
        <f>SUM(O13-C13)</f>
        <v>47</v>
      </c>
      <c r="Q13" s="127">
        <f>SUM(P13/C13)</f>
        <v>0.22065727699530516</v>
      </c>
      <c r="R13" s="128">
        <f>C13*(1+3%)</f>
        <v>219.39000000000001</v>
      </c>
      <c r="S13" s="110">
        <f>Q13</f>
        <v>0.22065727699530516</v>
      </c>
      <c r="T13" s="129"/>
      <c r="U13" s="129">
        <f>SUM(U6:U8)</f>
        <v>486</v>
      </c>
      <c r="V13" s="129">
        <f>SUM(V6:V8)</f>
        <v>9</v>
      </c>
      <c r="W13" s="129">
        <f>SUM(W6:W8)</f>
        <v>217</v>
      </c>
      <c r="X13" s="129"/>
      <c r="Y13" s="36">
        <f>(O13+V13)/U13</f>
        <v>0.5534979423868313</v>
      </c>
      <c r="Z13" s="129"/>
    </row>
    <row r="14" spans="1:19" s="2" customFormat="1" ht="12.75">
      <c r="A14" s="2" t="s">
        <v>108</v>
      </c>
      <c r="P14" s="3"/>
      <c r="Q14" s="6"/>
      <c r="R14" s="131"/>
      <c r="S14" s="132"/>
    </row>
    <row r="15" spans="2:19" s="2" customFormat="1" ht="12.75">
      <c r="B15" s="133" t="s">
        <v>95</v>
      </c>
      <c r="P15" s="3"/>
      <c r="Q15" s="6"/>
      <c r="R15" s="131"/>
      <c r="S15" s="134"/>
    </row>
    <row r="16" spans="2:19" s="2" customFormat="1" ht="12.75">
      <c r="B16" s="2" t="s">
        <v>96</v>
      </c>
      <c r="P16" s="3"/>
      <c r="Q16" s="6"/>
      <c r="R16" s="131"/>
      <c r="S16" s="134"/>
    </row>
    <row r="17" spans="2:19" s="2" customFormat="1" ht="12.75">
      <c r="B17" s="2" t="s">
        <v>132</v>
      </c>
      <c r="P17" s="3"/>
      <c r="Q17" s="6"/>
      <c r="R17" s="131"/>
      <c r="S17" s="134"/>
    </row>
    <row r="18" spans="16:17" ht="12.75">
      <c r="P18" s="5"/>
      <c r="Q18" s="135"/>
    </row>
    <row r="19" spans="2:18" ht="15.75">
      <c r="B19" s="162" t="s">
        <v>24</v>
      </c>
      <c r="C19" s="137">
        <v>40878</v>
      </c>
      <c r="D19" s="138">
        <v>40909</v>
      </c>
      <c r="E19" s="138">
        <v>40940</v>
      </c>
      <c r="F19" s="139">
        <v>40969</v>
      </c>
      <c r="G19" s="139">
        <v>41000</v>
      </c>
      <c r="H19" s="138">
        <v>41030</v>
      </c>
      <c r="I19" s="139">
        <v>41061</v>
      </c>
      <c r="J19" s="139">
        <v>41091</v>
      </c>
      <c r="K19" s="138">
        <v>41122</v>
      </c>
      <c r="L19" s="138">
        <v>41153</v>
      </c>
      <c r="M19" s="138">
        <v>41183</v>
      </c>
      <c r="N19" s="138">
        <v>41214</v>
      </c>
      <c r="O19" s="138">
        <v>41244</v>
      </c>
      <c r="P19" s="140" t="s">
        <v>134</v>
      </c>
      <c r="Q19" s="141" t="s">
        <v>17</v>
      </c>
      <c r="R19" s="140" t="s">
        <v>16</v>
      </c>
    </row>
    <row r="20" spans="1:18" ht="12.75">
      <c r="A20" s="142" t="s">
        <v>1</v>
      </c>
      <c r="B20" s="143" t="s">
        <v>12</v>
      </c>
      <c r="C20" s="153">
        <f aca="true" t="shared" si="1" ref="C20:O20">+C13</f>
        <v>213</v>
      </c>
      <c r="D20" s="103">
        <f t="shared" si="1"/>
        <v>213</v>
      </c>
      <c r="E20" s="103">
        <f t="shared" si="1"/>
        <v>213</v>
      </c>
      <c r="F20" s="103">
        <f t="shared" si="1"/>
        <v>213</v>
      </c>
      <c r="G20" s="103">
        <f>+G13</f>
        <v>208</v>
      </c>
      <c r="H20" s="103">
        <f t="shared" si="1"/>
        <v>204</v>
      </c>
      <c r="I20" s="103">
        <f t="shared" si="1"/>
        <v>203</v>
      </c>
      <c r="J20" s="103">
        <f t="shared" si="1"/>
        <v>204</v>
      </c>
      <c r="K20" s="103">
        <f t="shared" si="1"/>
        <v>202</v>
      </c>
      <c r="L20" s="103">
        <f t="shared" si="1"/>
        <v>201</v>
      </c>
      <c r="M20" s="103">
        <f t="shared" si="1"/>
        <v>259</v>
      </c>
      <c r="N20" s="103">
        <f t="shared" si="1"/>
        <v>251</v>
      </c>
      <c r="O20" s="103">
        <f t="shared" si="1"/>
        <v>260</v>
      </c>
      <c r="P20" s="107">
        <f>SUM(O20-C20)</f>
        <v>47</v>
      </c>
      <c r="Q20" s="108">
        <f>SUM(P20/C20)</f>
        <v>0.22065727699530516</v>
      </c>
      <c r="R20" s="109">
        <f>C20*(1+3%)</f>
        <v>219.39000000000001</v>
      </c>
    </row>
    <row r="21" spans="2:18" ht="12.75">
      <c r="B21" s="112" t="s">
        <v>13</v>
      </c>
      <c r="C21" s="102">
        <v>538</v>
      </c>
      <c r="D21" s="103">
        <v>552</v>
      </c>
      <c r="E21" s="103">
        <v>569</v>
      </c>
      <c r="F21" s="104">
        <v>576</v>
      </c>
      <c r="G21" s="103">
        <v>578</v>
      </c>
      <c r="H21" s="103">
        <v>584</v>
      </c>
      <c r="I21" s="103">
        <v>589</v>
      </c>
      <c r="J21" s="105">
        <v>588</v>
      </c>
      <c r="K21" s="105">
        <v>596</v>
      </c>
      <c r="L21" s="204">
        <v>593</v>
      </c>
      <c r="M21" s="105">
        <v>526</v>
      </c>
      <c r="N21" s="194">
        <v>514</v>
      </c>
      <c r="O21" s="105">
        <v>523</v>
      </c>
      <c r="P21" s="107">
        <f>SUM(O21-C21)</f>
        <v>-15</v>
      </c>
      <c r="Q21" s="108">
        <f>SUM(P21/C21)</f>
        <v>-0.027881040892193308</v>
      </c>
      <c r="R21" s="109">
        <f>C21*(1+3%)</f>
        <v>554.14</v>
      </c>
    </row>
    <row r="22" spans="2:18" s="142" customFormat="1" ht="12.75">
      <c r="B22" s="144" t="s">
        <v>14</v>
      </c>
      <c r="C22" s="128">
        <f>SUM(C20:C21)</f>
        <v>751</v>
      </c>
      <c r="D22" s="128">
        <f>SUM(D20:D21)</f>
        <v>765</v>
      </c>
      <c r="E22" s="128">
        <f aca="true" t="shared" si="2" ref="E22:N22">SUM(E20:E21)</f>
        <v>782</v>
      </c>
      <c r="F22" s="128">
        <f t="shared" si="2"/>
        <v>789</v>
      </c>
      <c r="G22" s="128">
        <f t="shared" si="2"/>
        <v>786</v>
      </c>
      <c r="H22" s="128">
        <f t="shared" si="2"/>
        <v>788</v>
      </c>
      <c r="I22" s="128">
        <f t="shared" si="2"/>
        <v>792</v>
      </c>
      <c r="J22" s="128">
        <f t="shared" si="2"/>
        <v>792</v>
      </c>
      <c r="K22" s="128">
        <f t="shared" si="2"/>
        <v>798</v>
      </c>
      <c r="L22" s="128">
        <f t="shared" si="2"/>
        <v>794</v>
      </c>
      <c r="M22" s="128">
        <f t="shared" si="2"/>
        <v>785</v>
      </c>
      <c r="N22" s="128">
        <f t="shared" si="2"/>
        <v>765</v>
      </c>
      <c r="O22" s="128">
        <f>SUM(O20:O21)</f>
        <v>783</v>
      </c>
      <c r="P22" s="107">
        <f>SUM(O22-C22)</f>
        <v>32</v>
      </c>
      <c r="Q22" s="145">
        <f>SUM(P22/C22)</f>
        <v>0.0426098535286285</v>
      </c>
      <c r="R22" s="128">
        <f>C22*(1+3%)</f>
        <v>773.53</v>
      </c>
    </row>
    <row r="23" spans="2:18" s="142" customFormat="1" ht="12.75">
      <c r="B23" s="146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6"/>
      <c r="Q23" s="148"/>
      <c r="R23" s="147"/>
    </row>
    <row r="24" spans="2:18" ht="13.5" thickBot="1"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6"/>
      <c r="Q24" s="17"/>
      <c r="R24" s="17"/>
    </row>
    <row r="25" spans="2:18" ht="13.5" thickBot="1">
      <c r="B25" s="18" t="s">
        <v>120</v>
      </c>
      <c r="C25" s="19">
        <v>40908</v>
      </c>
      <c r="D25" s="20">
        <v>41274</v>
      </c>
      <c r="E25" s="15"/>
      <c r="F25" s="15"/>
      <c r="G25" s="15"/>
      <c r="H25" s="15"/>
      <c r="I25" s="15"/>
      <c r="J25" s="15"/>
      <c r="K25" s="15"/>
      <c r="L25" s="16"/>
      <c r="P25" s="5"/>
      <c r="Q25" s="21"/>
      <c r="R25" s="22" t="s">
        <v>9</v>
      </c>
    </row>
    <row r="26" spans="2:18" ht="12.75">
      <c r="B26" s="23" t="s">
        <v>121</v>
      </c>
      <c r="C26" s="24">
        <v>2</v>
      </c>
      <c r="D26" s="24">
        <v>2</v>
      </c>
      <c r="E26" s="15"/>
      <c r="F26" s="15"/>
      <c r="G26" s="15"/>
      <c r="H26" s="15"/>
      <c r="I26" s="15"/>
      <c r="J26" s="15"/>
      <c r="K26" s="15"/>
      <c r="L26" s="16"/>
      <c r="P26" s="5"/>
      <c r="Q26" s="25"/>
      <c r="R26" s="22" t="s">
        <v>122</v>
      </c>
    </row>
    <row r="27" spans="2:18" ht="12.75">
      <c r="B27" s="26" t="s">
        <v>123</v>
      </c>
      <c r="C27" s="27">
        <v>29</v>
      </c>
      <c r="D27" s="27">
        <v>33</v>
      </c>
      <c r="E27" s="15"/>
      <c r="F27" s="15"/>
      <c r="G27" s="15"/>
      <c r="H27" s="15"/>
      <c r="I27" s="15"/>
      <c r="J27" s="15"/>
      <c r="K27" s="15"/>
      <c r="L27" s="16"/>
      <c r="P27" s="5"/>
      <c r="Q27" s="28"/>
      <c r="R27" s="22" t="s">
        <v>101</v>
      </c>
    </row>
    <row r="28" spans="2:18" ht="13.5" thickBot="1">
      <c r="B28" s="29" t="s">
        <v>124</v>
      </c>
      <c r="C28" s="30">
        <v>33</v>
      </c>
      <c r="D28" s="30">
        <v>50</v>
      </c>
      <c r="L28" s="22"/>
      <c r="M28" s="22"/>
      <c r="N28" s="31"/>
      <c r="P28" s="5"/>
      <c r="Q28" s="5"/>
      <c r="R28" s="5"/>
    </row>
    <row r="29" spans="2:18" ht="13.5" thickBot="1">
      <c r="B29" s="32" t="s">
        <v>125</v>
      </c>
      <c r="C29" s="33">
        <v>62</v>
      </c>
      <c r="D29" s="33">
        <f>SUM(D27:D28)</f>
        <v>83</v>
      </c>
      <c r="L29" s="22"/>
      <c r="M29" s="22"/>
      <c r="N29" s="31"/>
      <c r="P29" s="5"/>
      <c r="Q29" s="5"/>
      <c r="R29" s="5"/>
    </row>
    <row r="30" ht="12.75">
      <c r="Q30" s="22"/>
    </row>
    <row r="31" spans="17:18" ht="12.75">
      <c r="Q31" s="5"/>
      <c r="R31" s="5"/>
    </row>
    <row r="32" spans="1:18" ht="12.75">
      <c r="A32" s="149" t="s">
        <v>98</v>
      </c>
      <c r="B32" s="150"/>
      <c r="Q32" s="5"/>
      <c r="R32" s="5"/>
    </row>
    <row r="33" spans="1:15" ht="12.75">
      <c r="A33" s="4" t="s">
        <v>97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2.75">
      <c r="A34" s="2" t="s">
        <v>109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</sheetData>
  <sheetProtection/>
  <mergeCells count="1">
    <mergeCell ref="T4:Y4"/>
  </mergeCells>
  <conditionalFormatting sqref="O26">
    <cfRule type="iconSet" priority="33" dxfId="0">
      <iconSet iconSet="3Symbols2">
        <cfvo type="percent" val="0"/>
        <cfvo type="percent" val="33"/>
        <cfvo type="percent" val="67"/>
      </iconSet>
    </cfRule>
  </conditionalFormatting>
  <conditionalFormatting sqref="S6:S8 S13">
    <cfRule type="cellIs" priority="23" dxfId="4" operator="greaterThanOrEqual">
      <formula>3%</formula>
    </cfRule>
    <cfRule type="cellIs" priority="24" dxfId="3" operator="between">
      <formula>0%</formula>
      <formula>2.99%</formula>
    </cfRule>
    <cfRule type="cellIs" priority="27" dxfId="2" operator="lessThan">
      <formula>0%</formula>
    </cfRule>
  </conditionalFormatting>
  <printOptions/>
  <pageMargins left="0.3" right="0.3" top="0.6" bottom="0.4" header="0.2" footer="0.2"/>
  <pageSetup fitToHeight="1" fitToWidth="1" horizontalDpi="600" verticalDpi="600" orientation="landscape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421875" style="5" customWidth="1"/>
    <col min="2" max="2" width="24.421875" style="5" customWidth="1"/>
    <col min="3" max="3" width="8.7109375" style="5" bestFit="1" customWidth="1"/>
    <col min="4" max="4" width="8.421875" style="5" customWidth="1"/>
    <col min="5" max="7" width="7.00390625" style="5" customWidth="1"/>
    <col min="8" max="8" width="8.7109375" style="5" customWidth="1"/>
    <col min="9" max="15" width="7.00390625" style="5" customWidth="1"/>
    <col min="16" max="16" width="7.8515625" style="22" customWidth="1"/>
    <col min="17" max="17" width="9.28125" style="71" customWidth="1"/>
    <col min="18" max="18" width="7.421875" style="31" customWidth="1"/>
    <col min="19" max="19" width="15.28125" style="5" customWidth="1"/>
    <col min="20" max="16384" width="9.140625" style="5" customWidth="1"/>
  </cols>
  <sheetData>
    <row r="1" spans="1:15" ht="12.75">
      <c r="A1" s="65" t="s">
        <v>1</v>
      </c>
      <c r="B1" s="66"/>
      <c r="C1" s="66"/>
      <c r="D1" s="67"/>
      <c r="E1" s="67"/>
      <c r="F1" s="67"/>
      <c r="G1" s="67"/>
      <c r="H1" s="69" t="s">
        <v>25</v>
      </c>
      <c r="I1" s="67"/>
      <c r="J1" s="69"/>
      <c r="K1" s="70"/>
      <c r="L1" s="70"/>
      <c r="M1" s="70"/>
      <c r="N1" s="70"/>
      <c r="O1" s="70"/>
    </row>
    <row r="2" spans="1:15" ht="15.75">
      <c r="A2" s="65"/>
      <c r="B2" s="66"/>
      <c r="C2" s="66"/>
      <c r="D2" s="67"/>
      <c r="E2" s="67"/>
      <c r="F2" s="171"/>
      <c r="G2" s="69"/>
      <c r="H2" s="68" t="s">
        <v>103</v>
      </c>
      <c r="I2" s="172"/>
      <c r="J2" s="67"/>
      <c r="K2" s="70"/>
      <c r="L2" s="70"/>
      <c r="M2" s="70"/>
      <c r="N2" s="70"/>
      <c r="O2" s="70"/>
    </row>
    <row r="3" spans="1:18" s="14" customFormat="1" ht="16.5" thickBot="1">
      <c r="A3" s="82"/>
      <c r="B3" s="82"/>
      <c r="C3" s="82"/>
      <c r="D3" s="83"/>
      <c r="E3" s="84"/>
      <c r="F3" s="85"/>
      <c r="G3" s="85"/>
      <c r="H3" s="50" t="s">
        <v>138</v>
      </c>
      <c r="I3" s="85"/>
      <c r="J3" s="85"/>
      <c r="K3" s="82"/>
      <c r="L3" s="82"/>
      <c r="M3" s="82"/>
      <c r="N3" s="82"/>
      <c r="O3" s="82"/>
      <c r="P3" s="86"/>
      <c r="Q3" s="87"/>
      <c r="R3" s="88"/>
    </row>
    <row r="4" spans="1:26" s="14" customFormat="1" ht="12.75">
      <c r="A4" s="89"/>
      <c r="B4" s="89"/>
      <c r="C4" s="89"/>
      <c r="D4" s="90"/>
      <c r="E4" s="91"/>
      <c r="F4" s="92"/>
      <c r="G4" s="93"/>
      <c r="H4" s="94"/>
      <c r="I4" s="91"/>
      <c r="J4" s="91" t="s">
        <v>1</v>
      </c>
      <c r="K4" s="95"/>
      <c r="L4" s="91"/>
      <c r="M4" s="91"/>
      <c r="N4" s="91"/>
      <c r="O4" s="94"/>
      <c r="P4" s="96"/>
      <c r="Q4" s="97"/>
      <c r="R4" s="96"/>
      <c r="T4" s="228" t="s">
        <v>110</v>
      </c>
      <c r="U4" s="229"/>
      <c r="V4" s="229"/>
      <c r="W4" s="229"/>
      <c r="X4" s="229"/>
      <c r="Y4" s="230"/>
      <c r="Z4" s="11" t="s">
        <v>111</v>
      </c>
    </row>
    <row r="5" spans="1:26" s="99" customFormat="1" ht="47.25" customHeight="1">
      <c r="A5" s="7" t="s">
        <v>104</v>
      </c>
      <c r="B5" s="7" t="s">
        <v>2</v>
      </c>
      <c r="C5" s="8">
        <v>40908</v>
      </c>
      <c r="D5" s="9">
        <v>40909</v>
      </c>
      <c r="E5" s="9">
        <v>40940</v>
      </c>
      <c r="F5" s="9">
        <v>40969</v>
      </c>
      <c r="G5" s="9">
        <v>41000</v>
      </c>
      <c r="H5" s="9">
        <v>41030</v>
      </c>
      <c r="I5" s="9">
        <v>41061</v>
      </c>
      <c r="J5" s="9">
        <v>41091</v>
      </c>
      <c r="K5" s="9">
        <v>41122</v>
      </c>
      <c r="L5" s="9">
        <v>41153</v>
      </c>
      <c r="M5" s="9">
        <v>41183</v>
      </c>
      <c r="N5" s="9">
        <v>41214</v>
      </c>
      <c r="O5" s="9">
        <v>41244</v>
      </c>
      <c r="P5" s="10" t="s">
        <v>105</v>
      </c>
      <c r="Q5" s="10" t="s">
        <v>106</v>
      </c>
      <c r="R5" s="7" t="s">
        <v>107</v>
      </c>
      <c r="S5" s="173" t="s">
        <v>11</v>
      </c>
      <c r="T5" s="12" t="s">
        <v>112</v>
      </c>
      <c r="U5" s="12" t="s">
        <v>113</v>
      </c>
      <c r="V5" s="12" t="s">
        <v>131</v>
      </c>
      <c r="W5" s="12" t="s">
        <v>114</v>
      </c>
      <c r="X5" s="12" t="s">
        <v>115</v>
      </c>
      <c r="Y5" s="12" t="s">
        <v>130</v>
      </c>
      <c r="Z5" s="13" t="s">
        <v>116</v>
      </c>
    </row>
    <row r="6" spans="1:26" ht="12.75">
      <c r="A6" s="174">
        <v>104</v>
      </c>
      <c r="B6" s="175" t="s">
        <v>45</v>
      </c>
      <c r="C6" s="102">
        <v>60</v>
      </c>
      <c r="D6" s="212">
        <v>62</v>
      </c>
      <c r="E6" s="212">
        <v>61</v>
      </c>
      <c r="F6" s="213">
        <v>60</v>
      </c>
      <c r="G6" s="212">
        <v>61</v>
      </c>
      <c r="H6" s="204">
        <v>59</v>
      </c>
      <c r="I6" s="204">
        <v>59</v>
      </c>
      <c r="J6" s="207">
        <v>59</v>
      </c>
      <c r="K6" s="204">
        <v>59</v>
      </c>
      <c r="L6" s="204">
        <v>59</v>
      </c>
      <c r="M6" s="214">
        <v>61</v>
      </c>
      <c r="N6" s="204">
        <v>62</v>
      </c>
      <c r="O6" s="214">
        <v>62</v>
      </c>
      <c r="P6" s="107">
        <f>SUM(O6-C6)</f>
        <v>2</v>
      </c>
      <c r="Q6" s="108">
        <f>SUM(P6/C6)</f>
        <v>0.03333333333333333</v>
      </c>
      <c r="R6" s="109">
        <f>C6*(1+3%)</f>
        <v>61.800000000000004</v>
      </c>
      <c r="S6" s="110">
        <f aca="true" t="shared" si="0" ref="S6:S12">Q6</f>
        <v>0.03333333333333333</v>
      </c>
      <c r="T6" s="111" t="str">
        <f>IF(U6&gt;1000,"SM",IF(U6&gt;500,"MG",IF(U6&gt;300,"L",IF(U6&gt;100,"M",IF(U6&gt;10,"S")))))</f>
        <v>M</v>
      </c>
      <c r="U6" s="109">
        <v>106</v>
      </c>
      <c r="V6" s="111">
        <v>0</v>
      </c>
      <c r="W6" s="111">
        <f>U6-O6-V6</f>
        <v>44</v>
      </c>
      <c r="X6" s="112" t="s">
        <v>135</v>
      </c>
      <c r="Y6" s="36">
        <f>(O6+V6)/U6</f>
        <v>0.5849056603773585</v>
      </c>
      <c r="Z6" s="111" t="s">
        <v>117</v>
      </c>
    </row>
    <row r="7" spans="1:26" ht="12.75">
      <c r="A7" s="174">
        <v>286</v>
      </c>
      <c r="B7" s="175" t="s">
        <v>46</v>
      </c>
      <c r="C7" s="102">
        <v>54</v>
      </c>
      <c r="D7" s="212">
        <v>55</v>
      </c>
      <c r="E7" s="212">
        <v>54</v>
      </c>
      <c r="F7" s="213">
        <v>53</v>
      </c>
      <c r="G7" s="212">
        <v>57</v>
      </c>
      <c r="H7" s="204">
        <v>56</v>
      </c>
      <c r="I7" s="204">
        <v>56</v>
      </c>
      <c r="J7" s="207">
        <v>57</v>
      </c>
      <c r="K7" s="204">
        <v>56</v>
      </c>
      <c r="L7" s="204">
        <v>55</v>
      </c>
      <c r="M7" s="214">
        <v>53</v>
      </c>
      <c r="N7" s="204">
        <v>61</v>
      </c>
      <c r="O7" s="214">
        <v>61</v>
      </c>
      <c r="P7" s="107">
        <f aca="true" t="shared" si="1" ref="P7:P13">SUM(O7-C7)</f>
        <v>7</v>
      </c>
      <c r="Q7" s="108">
        <f aca="true" t="shared" si="2" ref="Q7:Q13">SUM(P7/C7)</f>
        <v>0.12962962962962962</v>
      </c>
      <c r="R7" s="109">
        <f aca="true" t="shared" si="3" ref="R7:R13">C7*(1+3%)</f>
        <v>55.620000000000005</v>
      </c>
      <c r="S7" s="110">
        <f t="shared" si="0"/>
        <v>0.12962962962962962</v>
      </c>
      <c r="T7" s="111" t="str">
        <f aca="true" t="shared" si="4" ref="T7:T13">IF(U7&gt;1000,"SM",IF(U7&gt;500,"MG",IF(U7&gt;300,"L",IF(U7&gt;100,"M",IF(U7&gt;10,"S")))))</f>
        <v>M</v>
      </c>
      <c r="U7" s="109">
        <v>119</v>
      </c>
      <c r="V7" s="111">
        <v>0</v>
      </c>
      <c r="W7" s="111">
        <f aca="true" t="shared" si="5" ref="W7:W13">U7-O7-V7</f>
        <v>58</v>
      </c>
      <c r="X7" s="112" t="s">
        <v>136</v>
      </c>
      <c r="Y7" s="36">
        <f aca="true" t="shared" si="6" ref="Y7:Y13">(O7+V7)/U7</f>
        <v>0.5126050420168067</v>
      </c>
      <c r="Z7" s="111" t="s">
        <v>117</v>
      </c>
    </row>
    <row r="8" spans="1:26" ht="12.75">
      <c r="A8" s="174">
        <v>315</v>
      </c>
      <c r="B8" s="175" t="s">
        <v>47</v>
      </c>
      <c r="C8" s="102">
        <v>63</v>
      </c>
      <c r="D8" s="212">
        <v>63</v>
      </c>
      <c r="E8" s="212">
        <v>63</v>
      </c>
      <c r="F8" s="213">
        <v>61</v>
      </c>
      <c r="G8" s="212">
        <v>60</v>
      </c>
      <c r="H8" s="204">
        <v>61</v>
      </c>
      <c r="I8" s="204">
        <v>61</v>
      </c>
      <c r="J8" s="207">
        <v>59</v>
      </c>
      <c r="K8" s="204">
        <v>58</v>
      </c>
      <c r="L8" s="204">
        <v>59</v>
      </c>
      <c r="M8" s="214">
        <v>61</v>
      </c>
      <c r="N8" s="204">
        <v>48</v>
      </c>
      <c r="O8" s="214">
        <v>49</v>
      </c>
      <c r="P8" s="107">
        <f t="shared" si="1"/>
        <v>-14</v>
      </c>
      <c r="Q8" s="108">
        <f>SUM(P8/C8)</f>
        <v>-0.2222222222222222</v>
      </c>
      <c r="R8" s="109">
        <f>C8*(1+3%)</f>
        <v>64.89</v>
      </c>
      <c r="S8" s="110">
        <f t="shared" si="0"/>
        <v>-0.2222222222222222</v>
      </c>
      <c r="T8" s="111" t="str">
        <f t="shared" si="4"/>
        <v>M</v>
      </c>
      <c r="U8" s="109">
        <v>104</v>
      </c>
      <c r="V8" s="111">
        <v>0</v>
      </c>
      <c r="W8" s="111">
        <f t="shared" si="5"/>
        <v>55</v>
      </c>
      <c r="X8" s="112" t="s">
        <v>136</v>
      </c>
      <c r="Y8" s="36">
        <f t="shared" si="6"/>
        <v>0.47115384615384615</v>
      </c>
      <c r="Z8" s="111" t="s">
        <v>117</v>
      </c>
    </row>
    <row r="9" spans="1:26" ht="12.75">
      <c r="A9" s="174">
        <v>341</v>
      </c>
      <c r="B9" s="175" t="s">
        <v>48</v>
      </c>
      <c r="C9" s="114">
        <v>35</v>
      </c>
      <c r="D9" s="212">
        <v>35</v>
      </c>
      <c r="E9" s="212">
        <v>36</v>
      </c>
      <c r="F9" s="213">
        <v>36</v>
      </c>
      <c r="G9" s="212">
        <v>36</v>
      </c>
      <c r="H9" s="204">
        <v>36</v>
      </c>
      <c r="I9" s="204">
        <v>36</v>
      </c>
      <c r="J9" s="207">
        <v>36</v>
      </c>
      <c r="K9" s="204">
        <v>36</v>
      </c>
      <c r="L9" s="204">
        <v>36</v>
      </c>
      <c r="M9" s="214">
        <v>35</v>
      </c>
      <c r="N9" s="204">
        <v>24</v>
      </c>
      <c r="O9" s="215">
        <v>24</v>
      </c>
      <c r="P9" s="107">
        <f t="shared" si="1"/>
        <v>-11</v>
      </c>
      <c r="Q9" s="108">
        <f t="shared" si="2"/>
        <v>-0.3142857142857143</v>
      </c>
      <c r="R9" s="109">
        <f t="shared" si="3"/>
        <v>36.050000000000004</v>
      </c>
      <c r="S9" s="110">
        <f t="shared" si="0"/>
        <v>-0.3142857142857143</v>
      </c>
      <c r="T9" s="111" t="str">
        <f t="shared" si="4"/>
        <v>S</v>
      </c>
      <c r="U9" s="109">
        <v>52</v>
      </c>
      <c r="V9" s="111">
        <v>0</v>
      </c>
      <c r="W9" s="111">
        <f t="shared" si="5"/>
        <v>28</v>
      </c>
      <c r="X9" s="112" t="s">
        <v>136</v>
      </c>
      <c r="Y9" s="36">
        <f t="shared" si="6"/>
        <v>0.46153846153846156</v>
      </c>
      <c r="Z9" s="111" t="s">
        <v>118</v>
      </c>
    </row>
    <row r="10" spans="1:26" ht="12.75">
      <c r="A10" s="174">
        <v>414</v>
      </c>
      <c r="B10" s="175" t="s">
        <v>49</v>
      </c>
      <c r="C10" s="153">
        <v>16</v>
      </c>
      <c r="D10" s="212">
        <v>16</v>
      </c>
      <c r="E10" s="212">
        <v>16</v>
      </c>
      <c r="F10" s="213">
        <v>16</v>
      </c>
      <c r="G10" s="212">
        <v>16</v>
      </c>
      <c r="H10" s="204">
        <v>16</v>
      </c>
      <c r="I10" s="204">
        <v>16</v>
      </c>
      <c r="J10" s="207">
        <v>16</v>
      </c>
      <c r="K10" s="204">
        <v>16</v>
      </c>
      <c r="L10" s="204">
        <v>16</v>
      </c>
      <c r="M10" s="212">
        <v>16</v>
      </c>
      <c r="N10" s="204">
        <v>14</v>
      </c>
      <c r="O10" s="212">
        <v>17</v>
      </c>
      <c r="P10" s="107">
        <f t="shared" si="1"/>
        <v>1</v>
      </c>
      <c r="Q10" s="108">
        <f t="shared" si="2"/>
        <v>0.0625</v>
      </c>
      <c r="R10" s="109">
        <f t="shared" si="3"/>
        <v>16.48</v>
      </c>
      <c r="S10" s="110">
        <f t="shared" si="0"/>
        <v>0.0625</v>
      </c>
      <c r="T10" s="111" t="str">
        <f t="shared" si="4"/>
        <v>S</v>
      </c>
      <c r="U10" s="109">
        <v>29</v>
      </c>
      <c r="V10" s="111">
        <v>0</v>
      </c>
      <c r="W10" s="111">
        <f t="shared" si="5"/>
        <v>12</v>
      </c>
      <c r="X10" s="112" t="s">
        <v>136</v>
      </c>
      <c r="Y10" s="36">
        <f t="shared" si="6"/>
        <v>0.5862068965517241</v>
      </c>
      <c r="Z10" s="111" t="s">
        <v>117</v>
      </c>
    </row>
    <row r="11" spans="1:26" ht="12.75">
      <c r="A11" s="174">
        <v>415</v>
      </c>
      <c r="B11" s="175" t="s">
        <v>50</v>
      </c>
      <c r="C11" s="102">
        <v>80</v>
      </c>
      <c r="D11" s="212">
        <v>80</v>
      </c>
      <c r="E11" s="212">
        <v>79</v>
      </c>
      <c r="F11" s="213">
        <v>85</v>
      </c>
      <c r="G11" s="212">
        <v>83</v>
      </c>
      <c r="H11" s="204">
        <v>83</v>
      </c>
      <c r="I11" s="204">
        <v>83</v>
      </c>
      <c r="J11" s="207">
        <v>83</v>
      </c>
      <c r="K11" s="204">
        <v>83</v>
      </c>
      <c r="L11" s="204">
        <v>82</v>
      </c>
      <c r="M11" s="214">
        <v>83</v>
      </c>
      <c r="N11" s="204">
        <v>83</v>
      </c>
      <c r="O11" s="214">
        <v>83</v>
      </c>
      <c r="P11" s="107">
        <f t="shared" si="1"/>
        <v>3</v>
      </c>
      <c r="Q11" s="108">
        <f t="shared" si="2"/>
        <v>0.0375</v>
      </c>
      <c r="R11" s="109">
        <f t="shared" si="3"/>
        <v>82.4</v>
      </c>
      <c r="S11" s="110">
        <f t="shared" si="0"/>
        <v>0.0375</v>
      </c>
      <c r="T11" s="111" t="str">
        <f t="shared" si="4"/>
        <v>M</v>
      </c>
      <c r="U11" s="109">
        <v>111</v>
      </c>
      <c r="V11" s="111">
        <v>0</v>
      </c>
      <c r="W11" s="111">
        <f t="shared" si="5"/>
        <v>28</v>
      </c>
      <c r="X11" s="112" t="s">
        <v>135</v>
      </c>
      <c r="Y11" s="36">
        <f t="shared" si="6"/>
        <v>0.7477477477477478</v>
      </c>
      <c r="Z11" s="111" t="s">
        <v>119</v>
      </c>
    </row>
    <row r="12" spans="1:26" ht="12.75">
      <c r="A12" s="174">
        <v>539</v>
      </c>
      <c r="B12" s="175" t="s">
        <v>51</v>
      </c>
      <c r="C12" s="102">
        <v>37</v>
      </c>
      <c r="D12" s="212">
        <v>37</v>
      </c>
      <c r="E12" s="212">
        <v>38</v>
      </c>
      <c r="F12" s="213">
        <v>38</v>
      </c>
      <c r="G12" s="212">
        <v>39</v>
      </c>
      <c r="H12" s="204">
        <v>39</v>
      </c>
      <c r="I12" s="204">
        <v>39</v>
      </c>
      <c r="J12" s="207">
        <v>38</v>
      </c>
      <c r="K12" s="204">
        <v>38</v>
      </c>
      <c r="L12" s="204">
        <v>38</v>
      </c>
      <c r="M12" s="214">
        <v>51</v>
      </c>
      <c r="N12" s="204">
        <v>52</v>
      </c>
      <c r="O12" s="214">
        <v>52</v>
      </c>
      <c r="P12" s="107">
        <f t="shared" si="1"/>
        <v>15</v>
      </c>
      <c r="Q12" s="108">
        <f t="shared" si="2"/>
        <v>0.40540540540540543</v>
      </c>
      <c r="R12" s="109">
        <f t="shared" si="3"/>
        <v>38.11</v>
      </c>
      <c r="S12" s="110">
        <f t="shared" si="0"/>
        <v>0.40540540540540543</v>
      </c>
      <c r="T12" s="111" t="str">
        <f t="shared" si="4"/>
        <v>S</v>
      </c>
      <c r="U12" s="109">
        <v>88</v>
      </c>
      <c r="V12" s="111">
        <v>0</v>
      </c>
      <c r="W12" s="111">
        <f t="shared" si="5"/>
        <v>36</v>
      </c>
      <c r="X12" s="112" t="s">
        <v>135</v>
      </c>
      <c r="Y12" s="36">
        <f t="shared" si="6"/>
        <v>0.5909090909090909</v>
      </c>
      <c r="Z12" s="111" t="s">
        <v>117</v>
      </c>
    </row>
    <row r="13" spans="1:26" ht="12.75">
      <c r="A13" s="174">
        <v>611</v>
      </c>
      <c r="B13" s="175" t="s">
        <v>93</v>
      </c>
      <c r="C13" s="102">
        <v>11</v>
      </c>
      <c r="D13" s="212">
        <v>11</v>
      </c>
      <c r="E13" s="212">
        <v>11</v>
      </c>
      <c r="F13" s="213">
        <v>11</v>
      </c>
      <c r="G13" s="212">
        <v>10</v>
      </c>
      <c r="H13" s="204">
        <v>13</v>
      </c>
      <c r="I13" s="204">
        <v>13</v>
      </c>
      <c r="J13" s="207">
        <v>12</v>
      </c>
      <c r="K13" s="204">
        <v>12</v>
      </c>
      <c r="L13" s="204">
        <v>14</v>
      </c>
      <c r="M13" s="214">
        <v>12</v>
      </c>
      <c r="N13" s="204">
        <v>12</v>
      </c>
      <c r="O13" s="214">
        <v>12</v>
      </c>
      <c r="P13" s="107">
        <f t="shared" si="1"/>
        <v>1</v>
      </c>
      <c r="Q13" s="108">
        <f t="shared" si="2"/>
        <v>0.09090909090909091</v>
      </c>
      <c r="R13" s="109">
        <f t="shared" si="3"/>
        <v>11.33</v>
      </c>
      <c r="S13" s="110" t="s">
        <v>133</v>
      </c>
      <c r="T13" s="111" t="str">
        <f t="shared" si="4"/>
        <v>S</v>
      </c>
      <c r="U13" s="109">
        <v>14</v>
      </c>
      <c r="V13" s="111">
        <v>0</v>
      </c>
      <c r="W13" s="111">
        <f t="shared" si="5"/>
        <v>2</v>
      </c>
      <c r="X13" s="112" t="s">
        <v>135</v>
      </c>
      <c r="Y13" s="36">
        <f t="shared" si="6"/>
        <v>0.8571428571428571</v>
      </c>
      <c r="Z13" s="111" t="s">
        <v>117</v>
      </c>
    </row>
    <row r="14" spans="1:26" ht="12.75">
      <c r="A14" s="174"/>
      <c r="B14" s="175"/>
      <c r="C14" s="102"/>
      <c r="D14" s="103"/>
      <c r="E14" s="103"/>
      <c r="F14" s="104"/>
      <c r="G14" s="103"/>
      <c r="H14" s="103"/>
      <c r="I14" s="103"/>
      <c r="J14" s="105"/>
      <c r="K14" s="205"/>
      <c r="L14" s="105"/>
      <c r="M14" s="105"/>
      <c r="N14" s="105"/>
      <c r="O14" s="105"/>
      <c r="P14" s="107"/>
      <c r="Q14" s="108"/>
      <c r="R14" s="109"/>
      <c r="S14" s="110"/>
      <c r="T14" s="112"/>
      <c r="U14" s="112"/>
      <c r="V14" s="112"/>
      <c r="W14" s="112"/>
      <c r="X14" s="112"/>
      <c r="Y14" s="36"/>
      <c r="Z14" s="112"/>
    </row>
    <row r="15" spans="1:26" ht="12.75">
      <c r="A15" s="174"/>
      <c r="B15" s="175"/>
      <c r="C15" s="102"/>
      <c r="D15" s="103"/>
      <c r="E15" s="103"/>
      <c r="F15" s="104"/>
      <c r="G15" s="103"/>
      <c r="H15" s="103"/>
      <c r="I15" s="103"/>
      <c r="J15" s="105"/>
      <c r="K15" s="105"/>
      <c r="L15" s="105"/>
      <c r="M15" s="105"/>
      <c r="N15" s="105"/>
      <c r="O15" s="105"/>
      <c r="P15" s="107"/>
      <c r="Q15" s="108"/>
      <c r="R15" s="109"/>
      <c r="S15" s="110"/>
      <c r="T15" s="112"/>
      <c r="U15" s="112"/>
      <c r="V15" s="112"/>
      <c r="W15" s="112"/>
      <c r="X15" s="112"/>
      <c r="Y15" s="36"/>
      <c r="Z15" s="112"/>
    </row>
    <row r="16" spans="1:26" ht="12.75">
      <c r="A16" s="115" t="s">
        <v>1</v>
      </c>
      <c r="B16" s="166" t="s">
        <v>1</v>
      </c>
      <c r="C16" s="105" t="s">
        <v>1</v>
      </c>
      <c r="D16" s="103" t="s">
        <v>1</v>
      </c>
      <c r="E16" s="103" t="s">
        <v>1</v>
      </c>
      <c r="F16" s="104" t="s">
        <v>1</v>
      </c>
      <c r="G16" s="103" t="s">
        <v>1</v>
      </c>
      <c r="H16" s="103" t="s">
        <v>1</v>
      </c>
      <c r="I16" s="103" t="s">
        <v>1</v>
      </c>
      <c r="J16" s="105" t="s">
        <v>1</v>
      </c>
      <c r="K16" s="105" t="s">
        <v>1</v>
      </c>
      <c r="L16" s="105" t="s">
        <v>1</v>
      </c>
      <c r="M16" s="105" t="s">
        <v>1</v>
      </c>
      <c r="N16" s="105" t="s">
        <v>1</v>
      </c>
      <c r="O16" s="105" t="s">
        <v>1</v>
      </c>
      <c r="P16" s="107"/>
      <c r="Q16" s="108"/>
      <c r="R16" s="109"/>
      <c r="S16" s="110"/>
      <c r="T16" s="112"/>
      <c r="U16" s="112"/>
      <c r="V16" s="112"/>
      <c r="W16" s="112"/>
      <c r="X16" s="112"/>
      <c r="Y16" s="36"/>
      <c r="Z16" s="112"/>
    </row>
    <row r="17" spans="1:26" ht="12.75">
      <c r="A17" s="115" t="s">
        <v>1</v>
      </c>
      <c r="B17" s="166" t="s">
        <v>1</v>
      </c>
      <c r="C17" s="105" t="s">
        <v>1</v>
      </c>
      <c r="D17" s="103" t="s">
        <v>1</v>
      </c>
      <c r="E17" s="103" t="s">
        <v>1</v>
      </c>
      <c r="F17" s="104" t="s">
        <v>1</v>
      </c>
      <c r="G17" s="103" t="s">
        <v>1</v>
      </c>
      <c r="H17" s="103" t="s">
        <v>1</v>
      </c>
      <c r="I17" s="103" t="s">
        <v>1</v>
      </c>
      <c r="J17" s="105" t="s">
        <v>1</v>
      </c>
      <c r="K17" s="105" t="s">
        <v>1</v>
      </c>
      <c r="L17" s="105" t="s">
        <v>1</v>
      </c>
      <c r="M17" s="105" t="s">
        <v>1</v>
      </c>
      <c r="N17" s="105" t="s">
        <v>1</v>
      </c>
      <c r="O17" s="105" t="s">
        <v>1</v>
      </c>
      <c r="P17" s="107"/>
      <c r="Q17" s="108"/>
      <c r="R17" s="109"/>
      <c r="S17" s="110"/>
      <c r="T17" s="112"/>
      <c r="U17" s="112"/>
      <c r="V17" s="112"/>
      <c r="W17" s="112"/>
      <c r="X17" s="112"/>
      <c r="Y17" s="36"/>
      <c r="Z17" s="112"/>
    </row>
    <row r="18" spans="1:26" s="130" customFormat="1" ht="12.75">
      <c r="A18" s="114" t="s">
        <v>1</v>
      </c>
      <c r="B18" s="125" t="s">
        <v>3</v>
      </c>
      <c r="C18" s="126">
        <f aca="true" t="shared" si="7" ref="C18:O18">SUM(C6:C17)</f>
        <v>356</v>
      </c>
      <c r="D18" s="126">
        <f t="shared" si="7"/>
        <v>359</v>
      </c>
      <c r="E18" s="126">
        <f t="shared" si="7"/>
        <v>358</v>
      </c>
      <c r="F18" s="126">
        <f t="shared" si="7"/>
        <v>360</v>
      </c>
      <c r="G18" s="126">
        <f t="shared" si="7"/>
        <v>362</v>
      </c>
      <c r="H18" s="126">
        <f t="shared" si="7"/>
        <v>363</v>
      </c>
      <c r="I18" s="126">
        <f t="shared" si="7"/>
        <v>363</v>
      </c>
      <c r="J18" s="126">
        <f t="shared" si="7"/>
        <v>360</v>
      </c>
      <c r="K18" s="126">
        <f t="shared" si="7"/>
        <v>358</v>
      </c>
      <c r="L18" s="126">
        <f t="shared" si="7"/>
        <v>359</v>
      </c>
      <c r="M18" s="126">
        <f t="shared" si="7"/>
        <v>372</v>
      </c>
      <c r="N18" s="126">
        <f t="shared" si="7"/>
        <v>356</v>
      </c>
      <c r="O18" s="126">
        <f t="shared" si="7"/>
        <v>360</v>
      </c>
      <c r="P18" s="107">
        <f>SUM(O18-C18)</f>
        <v>4</v>
      </c>
      <c r="Q18" s="127">
        <f>SUM(P18/C18)</f>
        <v>0.011235955056179775</v>
      </c>
      <c r="R18" s="128">
        <f>C18*(1+3%)</f>
        <v>366.68</v>
      </c>
      <c r="S18" s="110">
        <f>Q18</f>
        <v>0.011235955056179775</v>
      </c>
      <c r="T18" s="129"/>
      <c r="U18" s="129">
        <f>SUM(U6:U13)</f>
        <v>623</v>
      </c>
      <c r="V18" s="129">
        <f>SUM(V6:V13)</f>
        <v>0</v>
      </c>
      <c r="W18" s="129">
        <f>SUM(W6:W13)</f>
        <v>263</v>
      </c>
      <c r="X18" s="129"/>
      <c r="Y18" s="36">
        <f>(O18+V18)/U18</f>
        <v>0.5778491171749599</v>
      </c>
      <c r="Z18" s="129"/>
    </row>
    <row r="19" spans="1:19" s="2" customFormat="1" ht="12.75">
      <c r="A19" s="2" t="s">
        <v>108</v>
      </c>
      <c r="P19" s="3"/>
      <c r="Q19" s="6"/>
      <c r="R19" s="131"/>
      <c r="S19" s="132"/>
    </row>
    <row r="20" spans="2:19" s="2" customFormat="1" ht="12.75">
      <c r="B20" s="133" t="s">
        <v>95</v>
      </c>
      <c r="P20" s="3"/>
      <c r="Q20" s="6"/>
      <c r="R20" s="131"/>
      <c r="S20" s="134"/>
    </row>
    <row r="21" spans="2:19" s="2" customFormat="1" ht="12.75">
      <c r="B21" s="2" t="s">
        <v>96</v>
      </c>
      <c r="P21" s="3"/>
      <c r="Q21" s="6"/>
      <c r="R21" s="131"/>
      <c r="S21" s="134"/>
    </row>
    <row r="22" spans="2:19" s="2" customFormat="1" ht="12.75">
      <c r="B22" s="2" t="s">
        <v>132</v>
      </c>
      <c r="P22" s="3"/>
      <c r="Q22" s="6"/>
      <c r="R22" s="131"/>
      <c r="S22" s="134"/>
    </row>
    <row r="23" spans="16:17" ht="12.75">
      <c r="P23" s="5"/>
      <c r="Q23" s="135"/>
    </row>
    <row r="24" spans="2:18" ht="15.75">
      <c r="B24" s="162" t="s">
        <v>25</v>
      </c>
      <c r="C24" s="137">
        <v>40878</v>
      </c>
      <c r="D24" s="138">
        <v>40909</v>
      </c>
      <c r="E24" s="138">
        <v>40940</v>
      </c>
      <c r="F24" s="139">
        <v>40969</v>
      </c>
      <c r="G24" s="139">
        <v>41000</v>
      </c>
      <c r="H24" s="138">
        <v>41030</v>
      </c>
      <c r="I24" s="139">
        <v>41061</v>
      </c>
      <c r="J24" s="139">
        <v>41091</v>
      </c>
      <c r="K24" s="138">
        <v>41122</v>
      </c>
      <c r="L24" s="138">
        <v>41153</v>
      </c>
      <c r="M24" s="138">
        <v>41183</v>
      </c>
      <c r="N24" s="138">
        <v>41214</v>
      </c>
      <c r="O24" s="138">
        <v>41244</v>
      </c>
      <c r="P24" s="140" t="s">
        <v>134</v>
      </c>
      <c r="Q24" s="176" t="s">
        <v>17</v>
      </c>
      <c r="R24" s="177" t="s">
        <v>16</v>
      </c>
    </row>
    <row r="25" spans="1:18" ht="12.75">
      <c r="A25" s="142" t="s">
        <v>1</v>
      </c>
      <c r="B25" s="143" t="s">
        <v>12</v>
      </c>
      <c r="C25" s="153">
        <f aca="true" t="shared" si="8" ref="C25:O25">+C18</f>
        <v>356</v>
      </c>
      <c r="D25" s="103">
        <f t="shared" si="8"/>
        <v>359</v>
      </c>
      <c r="E25" s="103">
        <f t="shared" si="8"/>
        <v>358</v>
      </c>
      <c r="F25" s="103">
        <f t="shared" si="8"/>
        <v>360</v>
      </c>
      <c r="G25" s="103">
        <f>+G18</f>
        <v>362</v>
      </c>
      <c r="H25" s="103">
        <f t="shared" si="8"/>
        <v>363</v>
      </c>
      <c r="I25" s="103">
        <f t="shared" si="8"/>
        <v>363</v>
      </c>
      <c r="J25" s="103">
        <f t="shared" si="8"/>
        <v>360</v>
      </c>
      <c r="K25" s="103">
        <f t="shared" si="8"/>
        <v>358</v>
      </c>
      <c r="L25" s="103">
        <f t="shared" si="8"/>
        <v>359</v>
      </c>
      <c r="M25" s="103">
        <f t="shared" si="8"/>
        <v>372</v>
      </c>
      <c r="N25" s="103">
        <f t="shared" si="8"/>
        <v>356</v>
      </c>
      <c r="O25" s="103">
        <f t="shared" si="8"/>
        <v>360</v>
      </c>
      <c r="P25" s="107">
        <f>SUM(O25-C25)</f>
        <v>4</v>
      </c>
      <c r="Q25" s="108">
        <f>SUM(P25/C25)</f>
        <v>0.011235955056179775</v>
      </c>
      <c r="R25" s="109">
        <f>C25*(1+3%)</f>
        <v>366.68</v>
      </c>
    </row>
    <row r="26" spans="2:18" ht="12.75">
      <c r="B26" s="112" t="s">
        <v>13</v>
      </c>
      <c r="C26" s="102">
        <v>281</v>
      </c>
      <c r="D26" s="103">
        <v>280</v>
      </c>
      <c r="E26" s="103">
        <v>289</v>
      </c>
      <c r="F26" s="104">
        <v>299</v>
      </c>
      <c r="G26" s="103">
        <v>299</v>
      </c>
      <c r="H26" s="103">
        <v>301</v>
      </c>
      <c r="I26" s="103">
        <v>305</v>
      </c>
      <c r="J26" s="105">
        <v>308</v>
      </c>
      <c r="K26" s="105">
        <v>313</v>
      </c>
      <c r="L26" s="204">
        <v>322</v>
      </c>
      <c r="M26" s="105">
        <v>320</v>
      </c>
      <c r="N26" s="194">
        <v>326</v>
      </c>
      <c r="O26" s="105">
        <v>328</v>
      </c>
      <c r="P26" s="107">
        <f>SUM(O26-C26)</f>
        <v>47</v>
      </c>
      <c r="Q26" s="108">
        <f>SUM(P26/C26)</f>
        <v>0.16725978647686832</v>
      </c>
      <c r="R26" s="109">
        <f>C26*(1+3%)</f>
        <v>289.43</v>
      </c>
    </row>
    <row r="27" spans="2:18" s="142" customFormat="1" ht="12.75">
      <c r="B27" s="144" t="s">
        <v>14</v>
      </c>
      <c r="C27" s="128">
        <f>SUM(C25:C26)</f>
        <v>637</v>
      </c>
      <c r="D27" s="128">
        <f>SUM(D25:D26)</f>
        <v>639</v>
      </c>
      <c r="E27" s="128">
        <f aca="true" t="shared" si="9" ref="E27:O27">SUM(E25:E26)</f>
        <v>647</v>
      </c>
      <c r="F27" s="128">
        <f t="shared" si="9"/>
        <v>659</v>
      </c>
      <c r="G27" s="128">
        <f t="shared" si="9"/>
        <v>661</v>
      </c>
      <c r="H27" s="128">
        <f t="shared" si="9"/>
        <v>664</v>
      </c>
      <c r="I27" s="128">
        <f t="shared" si="9"/>
        <v>668</v>
      </c>
      <c r="J27" s="128">
        <f t="shared" si="9"/>
        <v>668</v>
      </c>
      <c r="K27" s="128">
        <f t="shared" si="9"/>
        <v>671</v>
      </c>
      <c r="L27" s="128">
        <f t="shared" si="9"/>
        <v>681</v>
      </c>
      <c r="M27" s="128">
        <f t="shared" si="9"/>
        <v>692</v>
      </c>
      <c r="N27" s="128">
        <f t="shared" si="9"/>
        <v>682</v>
      </c>
      <c r="O27" s="128">
        <f t="shared" si="9"/>
        <v>688</v>
      </c>
      <c r="P27" s="107">
        <f>SUM(O27-C27)</f>
        <v>51</v>
      </c>
      <c r="Q27" s="145">
        <f>SUM(P27/C27)</f>
        <v>0.08006279434850863</v>
      </c>
      <c r="R27" s="128">
        <f>C27*(1+3%)</f>
        <v>656.11</v>
      </c>
    </row>
    <row r="28" spans="2:18" s="142" customFormat="1" ht="12.75">
      <c r="B28" s="146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6"/>
      <c r="Q28" s="148"/>
      <c r="R28" s="147"/>
    </row>
    <row r="29" spans="2:18" ht="13.5" thickBot="1"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6"/>
      <c r="Q29" s="17"/>
      <c r="R29" s="17"/>
    </row>
    <row r="30" spans="2:18" ht="13.5" thickBot="1">
      <c r="B30" s="18" t="s">
        <v>120</v>
      </c>
      <c r="C30" s="19">
        <v>40908</v>
      </c>
      <c r="D30" s="20">
        <v>41274</v>
      </c>
      <c r="E30" s="15"/>
      <c r="F30" s="15"/>
      <c r="G30" s="15"/>
      <c r="H30" s="15"/>
      <c r="I30" s="15"/>
      <c r="J30" s="15"/>
      <c r="K30" s="15"/>
      <c r="L30" s="16"/>
      <c r="P30" s="5"/>
      <c r="Q30" s="21"/>
      <c r="R30" s="22" t="s">
        <v>9</v>
      </c>
    </row>
    <row r="31" spans="2:18" ht="12.75">
      <c r="B31" s="23" t="s">
        <v>121</v>
      </c>
      <c r="C31" s="24">
        <v>1</v>
      </c>
      <c r="D31" s="24">
        <v>2</v>
      </c>
      <c r="E31" s="15"/>
      <c r="F31" s="15"/>
      <c r="G31" s="15"/>
      <c r="H31" s="15"/>
      <c r="I31" s="15"/>
      <c r="J31" s="15"/>
      <c r="K31" s="15"/>
      <c r="L31" s="16"/>
      <c r="P31" s="5"/>
      <c r="Q31" s="25"/>
      <c r="R31" s="22" t="s">
        <v>122</v>
      </c>
    </row>
    <row r="32" spans="2:18" ht="12.75">
      <c r="B32" s="26" t="s">
        <v>123</v>
      </c>
      <c r="C32" s="27">
        <v>1</v>
      </c>
      <c r="D32" s="27">
        <v>8</v>
      </c>
      <c r="E32" s="15"/>
      <c r="F32" s="15"/>
      <c r="G32" s="15"/>
      <c r="H32" s="15"/>
      <c r="I32" s="15"/>
      <c r="J32" s="15"/>
      <c r="K32" s="15"/>
      <c r="L32" s="16"/>
      <c r="P32" s="5"/>
      <c r="Q32" s="28"/>
      <c r="R32" s="22" t="s">
        <v>101</v>
      </c>
    </row>
    <row r="33" spans="2:18" ht="13.5" thickBot="1">
      <c r="B33" s="29" t="s">
        <v>124</v>
      </c>
      <c r="C33" s="30">
        <v>14</v>
      </c>
      <c r="D33" s="30">
        <v>15</v>
      </c>
      <c r="L33" s="22"/>
      <c r="M33" s="22"/>
      <c r="N33" s="31"/>
      <c r="P33" s="5"/>
      <c r="Q33" s="5"/>
      <c r="R33" s="5"/>
    </row>
    <row r="34" spans="2:18" ht="13.5" thickBot="1">
      <c r="B34" s="32" t="s">
        <v>125</v>
      </c>
      <c r="C34" s="33">
        <v>15</v>
      </c>
      <c r="D34" s="33">
        <f>SUM(D32:D33)</f>
        <v>23</v>
      </c>
      <c r="L34" s="22"/>
      <c r="M34" s="22"/>
      <c r="N34" s="31"/>
      <c r="P34" s="5"/>
      <c r="Q34" s="5"/>
      <c r="R34" s="5"/>
    </row>
    <row r="35" ht="12.75">
      <c r="Q35" s="22"/>
    </row>
    <row r="36" spans="17:18" ht="12.75">
      <c r="Q36" s="5"/>
      <c r="R36" s="5"/>
    </row>
    <row r="37" spans="1:18" ht="12.75">
      <c r="A37" s="149" t="s">
        <v>98</v>
      </c>
      <c r="B37" s="150"/>
      <c r="Q37" s="5"/>
      <c r="R37" s="5"/>
    </row>
    <row r="38" spans="1:15" ht="12.75">
      <c r="A38" s="4" t="s">
        <v>97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2.75">
      <c r="A39" s="2" t="s">
        <v>109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</sheetData>
  <sheetProtection/>
  <mergeCells count="1">
    <mergeCell ref="T4:Y4"/>
  </mergeCells>
  <conditionalFormatting sqref="O31">
    <cfRule type="iconSet" priority="101" dxfId="0">
      <iconSet iconSet="3Symbols2">
        <cfvo type="percent" val="0"/>
        <cfvo type="percent" val="33"/>
        <cfvo type="percent" val="67"/>
      </iconSet>
    </cfRule>
  </conditionalFormatting>
  <conditionalFormatting sqref="S6:S13 S18">
    <cfRule type="cellIs" priority="96" dxfId="4" operator="greaterThanOrEqual">
      <formula>3%</formula>
    </cfRule>
    <cfRule type="cellIs" priority="97" dxfId="3" operator="between">
      <formula>0%</formula>
      <formula>2.99%</formula>
    </cfRule>
    <cfRule type="cellIs" priority="100" dxfId="2" operator="lessThan">
      <formula>0%</formula>
    </cfRule>
  </conditionalFormatting>
  <printOptions/>
  <pageMargins left="0.3" right="0.3" top="0.6" bottom="0.4" header="0.2" footer="0.2"/>
  <pageSetup fitToHeight="1" fitToWidth="1" horizontalDpi="600" verticalDpi="600" orientation="landscape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5" customWidth="1"/>
    <col min="2" max="2" width="24.140625" style="5" customWidth="1"/>
    <col min="3" max="3" width="8.7109375" style="5" bestFit="1" customWidth="1"/>
    <col min="4" max="4" width="9.140625" style="5" customWidth="1"/>
    <col min="5" max="7" width="7.00390625" style="5" customWidth="1"/>
    <col min="8" max="8" width="8.140625" style="5" customWidth="1"/>
    <col min="9" max="15" width="7.00390625" style="5" customWidth="1"/>
    <col min="16" max="16" width="7.7109375" style="22" customWidth="1"/>
    <col min="17" max="17" width="9.140625" style="71" customWidth="1"/>
    <col min="18" max="18" width="6.8515625" style="31" customWidth="1"/>
    <col min="19" max="19" width="12.8515625" style="5" customWidth="1"/>
    <col min="20" max="16384" width="9.140625" style="5" customWidth="1"/>
  </cols>
  <sheetData>
    <row r="1" spans="1:15" ht="15.75">
      <c r="A1" s="65"/>
      <c r="B1" s="66"/>
      <c r="C1" s="66"/>
      <c r="D1" s="67"/>
      <c r="E1" s="67"/>
      <c r="F1" s="67"/>
      <c r="G1" s="67"/>
      <c r="H1" s="68" t="s">
        <v>26</v>
      </c>
      <c r="I1" s="67"/>
      <c r="J1" s="69"/>
      <c r="K1" s="70"/>
      <c r="L1" s="70"/>
      <c r="M1" s="70"/>
      <c r="N1" s="70"/>
      <c r="O1" s="70"/>
    </row>
    <row r="2" spans="1:18" s="81" customFormat="1" ht="15.75">
      <c r="A2" s="72"/>
      <c r="B2" s="73"/>
      <c r="C2" s="73"/>
      <c r="D2" s="74"/>
      <c r="E2" s="74"/>
      <c r="F2" s="75"/>
      <c r="G2" s="68"/>
      <c r="H2" s="68" t="s">
        <v>103</v>
      </c>
      <c r="I2" s="76"/>
      <c r="J2" s="74"/>
      <c r="K2" s="77"/>
      <c r="L2" s="77"/>
      <c r="M2" s="77"/>
      <c r="N2" s="77"/>
      <c r="O2" s="77"/>
      <c r="P2" s="78"/>
      <c r="Q2" s="79"/>
      <c r="R2" s="80"/>
    </row>
    <row r="3" spans="1:18" s="14" customFormat="1" ht="16.5" thickBot="1">
      <c r="A3" s="82"/>
      <c r="B3" s="82"/>
      <c r="C3" s="82"/>
      <c r="D3" s="83"/>
      <c r="E3" s="84"/>
      <c r="F3" s="85"/>
      <c r="G3" s="85"/>
      <c r="H3" s="50" t="s">
        <v>138</v>
      </c>
      <c r="I3" s="85"/>
      <c r="J3" s="85"/>
      <c r="K3" s="82"/>
      <c r="L3" s="82"/>
      <c r="M3" s="82"/>
      <c r="N3" s="82"/>
      <c r="O3" s="82"/>
      <c r="P3" s="86"/>
      <c r="Q3" s="87"/>
      <c r="R3" s="88"/>
    </row>
    <row r="4" spans="1:26" s="14" customFormat="1" ht="12.75">
      <c r="A4" s="89"/>
      <c r="B4" s="89"/>
      <c r="C4" s="89"/>
      <c r="D4" s="90"/>
      <c r="E4" s="91"/>
      <c r="F4" s="92"/>
      <c r="G4" s="93"/>
      <c r="H4" s="94"/>
      <c r="I4" s="91"/>
      <c r="J4" s="91" t="s">
        <v>1</v>
      </c>
      <c r="K4" s="95"/>
      <c r="L4" s="91"/>
      <c r="M4" s="91"/>
      <c r="N4" s="91"/>
      <c r="O4" s="94"/>
      <c r="P4" s="96"/>
      <c r="Q4" s="97"/>
      <c r="R4" s="96"/>
      <c r="T4" s="228" t="s">
        <v>110</v>
      </c>
      <c r="U4" s="229"/>
      <c r="V4" s="229"/>
      <c r="W4" s="229"/>
      <c r="X4" s="229"/>
      <c r="Y4" s="230"/>
      <c r="Z4" s="11" t="s">
        <v>111</v>
      </c>
    </row>
    <row r="5" spans="1:26" s="99" customFormat="1" ht="51" customHeight="1">
      <c r="A5" s="7" t="s">
        <v>104</v>
      </c>
      <c r="B5" s="7" t="s">
        <v>2</v>
      </c>
      <c r="C5" s="8">
        <v>40908</v>
      </c>
      <c r="D5" s="9">
        <v>40909</v>
      </c>
      <c r="E5" s="9">
        <v>40940</v>
      </c>
      <c r="F5" s="9">
        <v>40969</v>
      </c>
      <c r="G5" s="9">
        <v>41000</v>
      </c>
      <c r="H5" s="9">
        <v>41030</v>
      </c>
      <c r="I5" s="9">
        <v>41061</v>
      </c>
      <c r="J5" s="9">
        <v>41091</v>
      </c>
      <c r="K5" s="9">
        <v>41122</v>
      </c>
      <c r="L5" s="9">
        <v>41153</v>
      </c>
      <c r="M5" s="9">
        <v>41183</v>
      </c>
      <c r="N5" s="9">
        <v>41214</v>
      </c>
      <c r="O5" s="9">
        <v>41244</v>
      </c>
      <c r="P5" s="10" t="s">
        <v>105</v>
      </c>
      <c r="Q5" s="10" t="s">
        <v>106</v>
      </c>
      <c r="R5" s="7" t="s">
        <v>107</v>
      </c>
      <c r="S5" s="98" t="s">
        <v>11</v>
      </c>
      <c r="T5" s="12" t="s">
        <v>112</v>
      </c>
      <c r="U5" s="12" t="s">
        <v>113</v>
      </c>
      <c r="V5" s="12" t="s">
        <v>131</v>
      </c>
      <c r="W5" s="12" t="s">
        <v>114</v>
      </c>
      <c r="X5" s="12" t="s">
        <v>115</v>
      </c>
      <c r="Y5" s="12" t="s">
        <v>130</v>
      </c>
      <c r="Z5" s="13" t="s">
        <v>116</v>
      </c>
    </row>
    <row r="6" spans="1:26" ht="12.75">
      <c r="A6" s="169">
        <v>94</v>
      </c>
      <c r="B6" s="170" t="s">
        <v>52</v>
      </c>
      <c r="C6" s="102">
        <v>157</v>
      </c>
      <c r="D6" s="212">
        <v>153</v>
      </c>
      <c r="E6" s="212">
        <v>154</v>
      </c>
      <c r="F6" s="213">
        <v>151</v>
      </c>
      <c r="G6" s="212">
        <v>148</v>
      </c>
      <c r="H6" s="204">
        <v>146</v>
      </c>
      <c r="I6" s="204">
        <v>141</v>
      </c>
      <c r="J6" s="207">
        <v>138</v>
      </c>
      <c r="K6" s="204">
        <v>137</v>
      </c>
      <c r="L6" s="204">
        <v>135</v>
      </c>
      <c r="M6" s="214">
        <v>131</v>
      </c>
      <c r="N6" s="204">
        <v>145</v>
      </c>
      <c r="O6" s="214">
        <v>151</v>
      </c>
      <c r="P6" s="107">
        <f>SUM(O6-C6)</f>
        <v>-6</v>
      </c>
      <c r="Q6" s="108">
        <f>SUM(P6/C6)</f>
        <v>-0.03821656050955414</v>
      </c>
      <c r="R6" s="109">
        <f>C6*(1+3%)</f>
        <v>161.71</v>
      </c>
      <c r="S6" s="110">
        <f>Q6</f>
        <v>-0.03821656050955414</v>
      </c>
      <c r="T6" s="111" t="str">
        <f>IF(U6&gt;1000,"SM",IF(U6&gt;500,"MG",IF(U6&gt;300,"L",IF(U6&gt;100,"M",IF(U6&gt;10,"S")))))</f>
        <v>M</v>
      </c>
      <c r="U6" s="109">
        <v>258</v>
      </c>
      <c r="V6" s="111">
        <v>10</v>
      </c>
      <c r="W6" s="111">
        <f>U6-O6-V6</f>
        <v>97</v>
      </c>
      <c r="X6" s="112" t="s">
        <v>136</v>
      </c>
      <c r="Y6" s="36">
        <f>(O6+V6)/U6</f>
        <v>0.624031007751938</v>
      </c>
      <c r="Z6" s="111" t="s">
        <v>117</v>
      </c>
    </row>
    <row r="7" spans="1:26" ht="12.75">
      <c r="A7" s="169">
        <v>123</v>
      </c>
      <c r="B7" s="170" t="s">
        <v>53</v>
      </c>
      <c r="C7" s="102">
        <v>230</v>
      </c>
      <c r="D7" s="212">
        <v>246</v>
      </c>
      <c r="E7" s="212">
        <v>243</v>
      </c>
      <c r="F7" s="213">
        <v>243</v>
      </c>
      <c r="G7" s="212">
        <v>240</v>
      </c>
      <c r="H7" s="204">
        <v>238</v>
      </c>
      <c r="I7" s="204">
        <v>235</v>
      </c>
      <c r="J7" s="207">
        <v>233</v>
      </c>
      <c r="K7" s="204">
        <v>231</v>
      </c>
      <c r="L7" s="204">
        <v>226</v>
      </c>
      <c r="M7" s="214">
        <v>255</v>
      </c>
      <c r="N7" s="204">
        <v>255</v>
      </c>
      <c r="O7" s="214">
        <v>252</v>
      </c>
      <c r="P7" s="107">
        <f>SUM(O7-C7)</f>
        <v>22</v>
      </c>
      <c r="Q7" s="108">
        <f>SUM(P7/C7)</f>
        <v>0.09565217391304348</v>
      </c>
      <c r="R7" s="109">
        <f>C7*(1+3%)</f>
        <v>236.9</v>
      </c>
      <c r="S7" s="110">
        <f>Q7</f>
        <v>0.09565217391304348</v>
      </c>
      <c r="T7" s="111" t="str">
        <f>IF(U7&gt;1000,"SM",IF(U7&gt;500,"MG",IF(U7&gt;300,"L",IF(U7&gt;100,"M",IF(U7&gt;10,"S")))))</f>
        <v>L</v>
      </c>
      <c r="U7" s="109">
        <v>301</v>
      </c>
      <c r="V7" s="111">
        <v>9</v>
      </c>
      <c r="W7" s="111">
        <f>U7-O7-V7</f>
        <v>40</v>
      </c>
      <c r="X7" s="112" t="s">
        <v>135</v>
      </c>
      <c r="Y7" s="36">
        <f>(O7+V7)/U7</f>
        <v>0.867109634551495</v>
      </c>
      <c r="Z7" s="111" t="s">
        <v>118</v>
      </c>
    </row>
    <row r="8" spans="1:26" ht="12.75">
      <c r="A8" s="178"/>
      <c r="B8" s="179"/>
      <c r="C8" s="102"/>
      <c r="D8" s="103"/>
      <c r="E8" s="103"/>
      <c r="F8" s="104"/>
      <c r="G8" s="103"/>
      <c r="H8" s="103"/>
      <c r="I8" s="103"/>
      <c r="J8" s="105"/>
      <c r="K8" s="105"/>
      <c r="L8" s="105"/>
      <c r="M8" s="105"/>
      <c r="N8" s="106"/>
      <c r="O8" s="105" t="s">
        <v>1</v>
      </c>
      <c r="P8" s="107" t="s">
        <v>1</v>
      </c>
      <c r="Q8" s="108"/>
      <c r="R8" s="109"/>
      <c r="S8" s="110"/>
      <c r="T8" s="112"/>
      <c r="U8" s="112"/>
      <c r="V8" s="112"/>
      <c r="W8" s="112"/>
      <c r="X8" s="112"/>
      <c r="Y8" s="36"/>
      <c r="Z8" s="112"/>
    </row>
    <row r="9" spans="1:26" ht="12.75">
      <c r="A9" s="178"/>
      <c r="B9" s="179"/>
      <c r="C9" s="102"/>
      <c r="D9" s="103"/>
      <c r="E9" s="103"/>
      <c r="F9" s="104"/>
      <c r="G9" s="103"/>
      <c r="H9" s="103"/>
      <c r="I9" s="103"/>
      <c r="J9" s="105"/>
      <c r="K9" s="105"/>
      <c r="L9" s="105"/>
      <c r="M9" s="105"/>
      <c r="N9" s="106"/>
      <c r="O9" s="106" t="s">
        <v>1</v>
      </c>
      <c r="P9" s="107" t="s">
        <v>1</v>
      </c>
      <c r="Q9" s="108"/>
      <c r="R9" s="109"/>
      <c r="S9" s="110"/>
      <c r="T9" s="112"/>
      <c r="U9" s="112"/>
      <c r="V9" s="112"/>
      <c r="W9" s="112"/>
      <c r="X9" s="112"/>
      <c r="Y9" s="36"/>
      <c r="Z9" s="112"/>
    </row>
    <row r="10" spans="1:26" ht="12.75">
      <c r="A10" s="178"/>
      <c r="B10" s="179"/>
      <c r="C10" s="102"/>
      <c r="D10" s="103"/>
      <c r="E10" s="103"/>
      <c r="F10" s="104" t="s">
        <v>1</v>
      </c>
      <c r="G10" s="103" t="s">
        <v>1</v>
      </c>
      <c r="H10" s="103" t="s">
        <v>1</v>
      </c>
      <c r="I10" s="103" t="s">
        <v>1</v>
      </c>
      <c r="J10" s="105" t="s">
        <v>1</v>
      </c>
      <c r="K10" s="105" t="s">
        <v>1</v>
      </c>
      <c r="L10" s="103" t="s">
        <v>1</v>
      </c>
      <c r="M10" s="103" t="s">
        <v>1</v>
      </c>
      <c r="N10" s="106" t="s">
        <v>1</v>
      </c>
      <c r="O10" s="103" t="s">
        <v>1</v>
      </c>
      <c r="P10" s="107" t="s">
        <v>1</v>
      </c>
      <c r="Q10" s="108"/>
      <c r="R10" s="109"/>
      <c r="S10" s="110"/>
      <c r="T10" s="112"/>
      <c r="U10" s="112"/>
      <c r="V10" s="112"/>
      <c r="W10" s="112"/>
      <c r="X10" s="112"/>
      <c r="Y10" s="36"/>
      <c r="Z10" s="112"/>
    </row>
    <row r="11" spans="1:26" ht="12.75">
      <c r="A11" s="117"/>
      <c r="B11" s="118"/>
      <c r="C11" s="119"/>
      <c r="D11" s="119"/>
      <c r="E11" s="119"/>
      <c r="F11" s="119"/>
      <c r="G11" s="119"/>
      <c r="H11" s="119"/>
      <c r="I11" s="120"/>
      <c r="J11" s="121"/>
      <c r="K11" s="122"/>
      <c r="L11" s="122"/>
      <c r="M11" s="122"/>
      <c r="N11" s="122"/>
      <c r="O11" s="123"/>
      <c r="P11" s="107" t="s">
        <v>1</v>
      </c>
      <c r="Q11" s="108"/>
      <c r="R11" s="109"/>
      <c r="S11" s="111"/>
      <c r="T11" s="112"/>
      <c r="U11" s="112"/>
      <c r="V11" s="112"/>
      <c r="W11" s="112"/>
      <c r="X11" s="112"/>
      <c r="Y11" s="36"/>
      <c r="Z11" s="112"/>
    </row>
    <row r="12" spans="1:26" s="130" customFormat="1" ht="12.75">
      <c r="A12" s="114" t="s">
        <v>1</v>
      </c>
      <c r="B12" s="125" t="s">
        <v>3</v>
      </c>
      <c r="C12" s="126">
        <f aca="true" t="shared" si="0" ref="C12:O12">SUM(C6:C10)</f>
        <v>387</v>
      </c>
      <c r="D12" s="126">
        <f t="shared" si="0"/>
        <v>399</v>
      </c>
      <c r="E12" s="126">
        <f t="shared" si="0"/>
        <v>397</v>
      </c>
      <c r="F12" s="126">
        <f t="shared" si="0"/>
        <v>394</v>
      </c>
      <c r="G12" s="126">
        <f t="shared" si="0"/>
        <v>388</v>
      </c>
      <c r="H12" s="126">
        <f t="shared" si="0"/>
        <v>384</v>
      </c>
      <c r="I12" s="126">
        <f t="shared" si="0"/>
        <v>376</v>
      </c>
      <c r="J12" s="126">
        <f t="shared" si="0"/>
        <v>371</v>
      </c>
      <c r="K12" s="126">
        <f t="shared" si="0"/>
        <v>368</v>
      </c>
      <c r="L12" s="126">
        <f t="shared" si="0"/>
        <v>361</v>
      </c>
      <c r="M12" s="126">
        <f t="shared" si="0"/>
        <v>386</v>
      </c>
      <c r="N12" s="126">
        <f t="shared" si="0"/>
        <v>400</v>
      </c>
      <c r="O12" s="126">
        <f t="shared" si="0"/>
        <v>403</v>
      </c>
      <c r="P12" s="107">
        <f>SUM(O12-C12)</f>
        <v>16</v>
      </c>
      <c r="Q12" s="127">
        <f>SUM(P12/C12)</f>
        <v>0.041343669250646</v>
      </c>
      <c r="R12" s="128">
        <f>C12*(1+3%)</f>
        <v>398.61</v>
      </c>
      <c r="S12" s="110">
        <f>Q12</f>
        <v>0.041343669250646</v>
      </c>
      <c r="T12" s="129"/>
      <c r="U12" s="129">
        <f>SUM(U6:U7)</f>
        <v>559</v>
      </c>
      <c r="V12" s="129">
        <f>SUM(V6:V7)</f>
        <v>19</v>
      </c>
      <c r="W12" s="129">
        <f>SUM(W6:W7)</f>
        <v>137</v>
      </c>
      <c r="X12" s="129"/>
      <c r="Y12" s="36">
        <f>(O12+V12)/U12</f>
        <v>0.7549194991055456</v>
      </c>
      <c r="Z12" s="129"/>
    </row>
    <row r="13" spans="1:19" s="2" customFormat="1" ht="12.75">
      <c r="A13" s="2" t="s">
        <v>108</v>
      </c>
      <c r="P13" s="3"/>
      <c r="Q13" s="6"/>
      <c r="R13" s="131"/>
      <c r="S13" s="132"/>
    </row>
    <row r="14" spans="2:19" s="2" customFormat="1" ht="12.75">
      <c r="B14" s="133" t="s">
        <v>95</v>
      </c>
      <c r="P14" s="3"/>
      <c r="Q14" s="6"/>
      <c r="R14" s="131"/>
      <c r="S14" s="134"/>
    </row>
    <row r="15" spans="2:19" s="2" customFormat="1" ht="12.75">
      <c r="B15" s="2" t="s">
        <v>96</v>
      </c>
      <c r="P15" s="3"/>
      <c r="Q15" s="6"/>
      <c r="R15" s="131"/>
      <c r="S15" s="134"/>
    </row>
    <row r="16" spans="2:19" s="2" customFormat="1" ht="12.75">
      <c r="B16" s="2" t="s">
        <v>132</v>
      </c>
      <c r="P16" s="3"/>
      <c r="Q16" s="6"/>
      <c r="R16" s="131"/>
      <c r="S16" s="134"/>
    </row>
    <row r="17" spans="16:17" ht="12.75">
      <c r="P17" s="5"/>
      <c r="Q17" s="135"/>
    </row>
    <row r="18" spans="2:18" ht="15.75">
      <c r="B18" s="162" t="s">
        <v>26</v>
      </c>
      <c r="C18" s="137">
        <v>40878</v>
      </c>
      <c r="D18" s="138">
        <v>40909</v>
      </c>
      <c r="E18" s="138">
        <v>40940</v>
      </c>
      <c r="F18" s="139">
        <v>40969</v>
      </c>
      <c r="G18" s="139">
        <v>41000</v>
      </c>
      <c r="H18" s="138">
        <v>41030</v>
      </c>
      <c r="I18" s="139">
        <v>41061</v>
      </c>
      <c r="J18" s="139">
        <v>41091</v>
      </c>
      <c r="K18" s="138">
        <v>41122</v>
      </c>
      <c r="L18" s="138">
        <v>41153</v>
      </c>
      <c r="M18" s="138">
        <v>41183</v>
      </c>
      <c r="N18" s="138">
        <v>41214</v>
      </c>
      <c r="O18" s="138">
        <v>41244</v>
      </c>
      <c r="P18" s="140" t="s">
        <v>134</v>
      </c>
      <c r="Q18" s="141" t="s">
        <v>17</v>
      </c>
      <c r="R18" s="140" t="s">
        <v>16</v>
      </c>
    </row>
    <row r="19" spans="1:18" ht="12.75">
      <c r="A19" s="142" t="s">
        <v>1</v>
      </c>
      <c r="B19" s="143" t="s">
        <v>12</v>
      </c>
      <c r="C19" s="102">
        <f>+C12</f>
        <v>387</v>
      </c>
      <c r="D19" s="103">
        <f>+D12</f>
        <v>399</v>
      </c>
      <c r="E19" s="103">
        <f aca="true" t="shared" si="1" ref="E19:O19">+E12</f>
        <v>397</v>
      </c>
      <c r="F19" s="103">
        <f t="shared" si="1"/>
        <v>394</v>
      </c>
      <c r="G19" s="103">
        <f t="shared" si="1"/>
        <v>388</v>
      </c>
      <c r="H19" s="103">
        <f t="shared" si="1"/>
        <v>384</v>
      </c>
      <c r="I19" s="103">
        <f t="shared" si="1"/>
        <v>376</v>
      </c>
      <c r="J19" s="103">
        <f t="shared" si="1"/>
        <v>371</v>
      </c>
      <c r="K19" s="103">
        <f t="shared" si="1"/>
        <v>368</v>
      </c>
      <c r="L19" s="103">
        <f t="shared" si="1"/>
        <v>361</v>
      </c>
      <c r="M19" s="103">
        <f t="shared" si="1"/>
        <v>386</v>
      </c>
      <c r="N19" s="103">
        <f t="shared" si="1"/>
        <v>400</v>
      </c>
      <c r="O19" s="103">
        <f t="shared" si="1"/>
        <v>403</v>
      </c>
      <c r="P19" s="107">
        <f>SUM(O19-C19)</f>
        <v>16</v>
      </c>
      <c r="Q19" s="108">
        <f>SUM(P19/C19)</f>
        <v>0.041343669250646</v>
      </c>
      <c r="R19" s="109">
        <f>C19*(1+3%)</f>
        <v>398.61</v>
      </c>
    </row>
    <row r="20" spans="2:18" ht="12.75">
      <c r="B20" s="112" t="s">
        <v>13</v>
      </c>
      <c r="C20" s="49">
        <v>1050</v>
      </c>
      <c r="D20" s="103">
        <v>1046</v>
      </c>
      <c r="E20" s="103">
        <v>1063</v>
      </c>
      <c r="F20" s="104">
        <v>1077</v>
      </c>
      <c r="G20" s="103">
        <v>1055</v>
      </c>
      <c r="H20" s="103">
        <v>1053</v>
      </c>
      <c r="I20" s="103">
        <v>1068</v>
      </c>
      <c r="J20" s="105">
        <v>1066</v>
      </c>
      <c r="K20" s="105">
        <v>1073</v>
      </c>
      <c r="L20" s="204">
        <v>1072</v>
      </c>
      <c r="M20" s="105">
        <v>1017</v>
      </c>
      <c r="N20" s="194">
        <v>1016</v>
      </c>
      <c r="O20" s="105">
        <v>1005</v>
      </c>
      <c r="P20" s="107">
        <f>SUM(O20-C20)</f>
        <v>-45</v>
      </c>
      <c r="Q20" s="108">
        <f>SUM(P20/C20)</f>
        <v>-0.04285714285714286</v>
      </c>
      <c r="R20" s="109">
        <f>C20*(1+3%)</f>
        <v>1081.5</v>
      </c>
    </row>
    <row r="21" spans="2:18" s="142" customFormat="1" ht="12.75">
      <c r="B21" s="144" t="s">
        <v>14</v>
      </c>
      <c r="C21" s="128">
        <f>SUM(C19:C20)</f>
        <v>1437</v>
      </c>
      <c r="D21" s="128">
        <f>SUM(D19:D20)</f>
        <v>1445</v>
      </c>
      <c r="E21" s="128">
        <f aca="true" t="shared" si="2" ref="E21:O21">SUM(E19:E20)</f>
        <v>1460</v>
      </c>
      <c r="F21" s="128">
        <f t="shared" si="2"/>
        <v>1471</v>
      </c>
      <c r="G21" s="128">
        <f t="shared" si="2"/>
        <v>1443</v>
      </c>
      <c r="H21" s="128">
        <f t="shared" si="2"/>
        <v>1437</v>
      </c>
      <c r="I21" s="128">
        <f t="shared" si="2"/>
        <v>1444</v>
      </c>
      <c r="J21" s="128">
        <f t="shared" si="2"/>
        <v>1437</v>
      </c>
      <c r="K21" s="128">
        <f t="shared" si="2"/>
        <v>1441</v>
      </c>
      <c r="L21" s="128">
        <f t="shared" si="2"/>
        <v>1433</v>
      </c>
      <c r="M21" s="128">
        <f t="shared" si="2"/>
        <v>1403</v>
      </c>
      <c r="N21" s="128">
        <f t="shared" si="2"/>
        <v>1416</v>
      </c>
      <c r="O21" s="128">
        <f t="shared" si="2"/>
        <v>1408</v>
      </c>
      <c r="P21" s="107">
        <f>SUM(O21-C21)</f>
        <v>-29</v>
      </c>
      <c r="Q21" s="145">
        <f>SUM(P21/C21)</f>
        <v>-0.020180932498260265</v>
      </c>
      <c r="R21" s="128">
        <f>C21*(1+3%)</f>
        <v>1480.1100000000001</v>
      </c>
    </row>
    <row r="22" spans="2:18" s="142" customFormat="1" ht="12.75">
      <c r="B22" s="146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6"/>
      <c r="Q22" s="148"/>
      <c r="R22" s="147"/>
    </row>
    <row r="23" spans="2:18" ht="13.5" thickBot="1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/>
      <c r="Q23" s="17"/>
      <c r="R23" s="17"/>
    </row>
    <row r="24" spans="2:18" ht="13.5" thickBot="1">
      <c r="B24" s="18" t="s">
        <v>120</v>
      </c>
      <c r="C24" s="19">
        <v>40908</v>
      </c>
      <c r="D24" s="20">
        <v>41274</v>
      </c>
      <c r="E24" s="15"/>
      <c r="F24" s="15"/>
      <c r="G24" s="15"/>
      <c r="H24" s="15"/>
      <c r="I24" s="15"/>
      <c r="J24" s="15"/>
      <c r="K24" s="15"/>
      <c r="L24" s="16"/>
      <c r="P24" s="5"/>
      <c r="Q24" s="21"/>
      <c r="R24" s="22" t="s">
        <v>9</v>
      </c>
    </row>
    <row r="25" spans="2:18" ht="12.75">
      <c r="B25" s="23" t="s">
        <v>121</v>
      </c>
      <c r="C25" s="24">
        <v>1</v>
      </c>
      <c r="D25" s="24">
        <v>1</v>
      </c>
      <c r="E25" s="15"/>
      <c r="F25" s="15"/>
      <c r="G25" s="15"/>
      <c r="H25" s="15"/>
      <c r="I25" s="15"/>
      <c r="J25" s="15"/>
      <c r="K25" s="15"/>
      <c r="L25" s="16"/>
      <c r="P25" s="5"/>
      <c r="Q25" s="25"/>
      <c r="R25" s="22" t="s">
        <v>122</v>
      </c>
    </row>
    <row r="26" spans="2:18" ht="12.75">
      <c r="B26" s="26" t="s">
        <v>123</v>
      </c>
      <c r="C26" s="27">
        <v>5</v>
      </c>
      <c r="D26" s="27">
        <v>5</v>
      </c>
      <c r="E26" s="15"/>
      <c r="F26" s="15"/>
      <c r="G26" s="15"/>
      <c r="H26" s="15"/>
      <c r="I26" s="15"/>
      <c r="J26" s="15"/>
      <c r="K26" s="15"/>
      <c r="L26" s="16"/>
      <c r="P26" s="5"/>
      <c r="Q26" s="28"/>
      <c r="R26" s="22" t="s">
        <v>101</v>
      </c>
    </row>
    <row r="27" spans="2:18" ht="13.5" thickBot="1">
      <c r="B27" s="29" t="s">
        <v>124</v>
      </c>
      <c r="C27" s="30">
        <v>69</v>
      </c>
      <c r="D27" s="30">
        <v>64</v>
      </c>
      <c r="L27" s="22"/>
      <c r="M27" s="22"/>
      <c r="N27" s="31"/>
      <c r="P27" s="5"/>
      <c r="Q27" s="5"/>
      <c r="R27" s="5"/>
    </row>
    <row r="28" spans="2:18" ht="13.5" thickBot="1">
      <c r="B28" s="32" t="s">
        <v>125</v>
      </c>
      <c r="C28" s="33">
        <v>74</v>
      </c>
      <c r="D28" s="33">
        <f>SUM(D26:D27)</f>
        <v>69</v>
      </c>
      <c r="L28" s="22"/>
      <c r="M28" s="22"/>
      <c r="N28" s="31"/>
      <c r="P28" s="5"/>
      <c r="Q28" s="5"/>
      <c r="R28" s="5"/>
    </row>
    <row r="29" ht="12.75">
      <c r="Q29" s="22"/>
    </row>
    <row r="30" spans="17:18" ht="12.75">
      <c r="Q30" s="5"/>
      <c r="R30" s="5"/>
    </row>
    <row r="31" spans="1:18" ht="12.75">
      <c r="A31" s="149" t="s">
        <v>98</v>
      </c>
      <c r="B31" s="150"/>
      <c r="Q31" s="5"/>
      <c r="R31" s="5"/>
    </row>
    <row r="32" spans="1:15" ht="12.75">
      <c r="A32" s="4" t="s">
        <v>97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.75">
      <c r="A33" s="2" t="s">
        <v>109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</sheetData>
  <sheetProtection/>
  <mergeCells count="1">
    <mergeCell ref="T4:Y4"/>
  </mergeCells>
  <conditionalFormatting sqref="O25">
    <cfRule type="iconSet" priority="48" dxfId="0">
      <iconSet iconSet="3Symbols2">
        <cfvo type="percent" val="0"/>
        <cfvo type="percent" val="33"/>
        <cfvo type="percent" val="67"/>
      </iconSet>
    </cfRule>
  </conditionalFormatting>
  <conditionalFormatting sqref="S6:S7 S12">
    <cfRule type="cellIs" priority="43" dxfId="4" operator="greaterThanOrEqual">
      <formula>3%</formula>
    </cfRule>
    <cfRule type="cellIs" priority="44" dxfId="3" operator="between">
      <formula>0%</formula>
      <formula>2.99%</formula>
    </cfRule>
    <cfRule type="cellIs" priority="47" dxfId="2" operator="lessThan">
      <formula>0%</formula>
    </cfRule>
  </conditionalFormatting>
  <printOptions/>
  <pageMargins left="0.3" right="0.3" top="0.6" bottom="0.4" header="0.2" footer="0.2"/>
  <pageSetup fitToHeight="1" fitToWidth="1" horizontalDpi="600" verticalDpi="600" orientation="landscape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28125" style="5" customWidth="1"/>
    <col min="2" max="2" width="24.140625" style="5" customWidth="1"/>
    <col min="3" max="3" width="8.7109375" style="5" bestFit="1" customWidth="1"/>
    <col min="4" max="4" width="8.7109375" style="5" customWidth="1"/>
    <col min="5" max="7" width="7.00390625" style="5" customWidth="1"/>
    <col min="8" max="8" width="7.57421875" style="5" customWidth="1"/>
    <col min="9" max="15" width="7.00390625" style="5" customWidth="1"/>
    <col min="16" max="16" width="7.7109375" style="22" customWidth="1"/>
    <col min="17" max="17" width="9.8515625" style="71" customWidth="1"/>
    <col min="18" max="18" width="7.00390625" style="31" customWidth="1"/>
    <col min="19" max="19" width="13.7109375" style="5" customWidth="1"/>
    <col min="20" max="23" width="9.140625" style="5" customWidth="1"/>
    <col min="24" max="16384" width="9.140625" style="5" customWidth="1"/>
  </cols>
  <sheetData>
    <row r="1" spans="1:15" ht="15.75">
      <c r="A1" s="65"/>
      <c r="B1" s="66"/>
      <c r="C1" s="66"/>
      <c r="D1" s="67"/>
      <c r="E1" s="67"/>
      <c r="F1" s="67"/>
      <c r="G1" s="67"/>
      <c r="H1" s="68" t="s">
        <v>27</v>
      </c>
      <c r="I1" s="67"/>
      <c r="J1" s="69"/>
      <c r="K1" s="70"/>
      <c r="L1" s="70"/>
      <c r="M1" s="70"/>
      <c r="N1" s="70"/>
      <c r="O1" s="70"/>
    </row>
    <row r="2" spans="1:18" s="81" customFormat="1" ht="15.75">
      <c r="A2" s="72"/>
      <c r="B2" s="73"/>
      <c r="C2" s="73"/>
      <c r="D2" s="74"/>
      <c r="E2" s="74"/>
      <c r="F2" s="75"/>
      <c r="G2" s="68"/>
      <c r="H2" s="68" t="s">
        <v>103</v>
      </c>
      <c r="I2" s="76"/>
      <c r="J2" s="74"/>
      <c r="K2" s="77"/>
      <c r="L2" s="77"/>
      <c r="M2" s="77"/>
      <c r="N2" s="77"/>
      <c r="O2" s="77"/>
      <c r="P2" s="78"/>
      <c r="Q2" s="79"/>
      <c r="R2" s="80"/>
    </row>
    <row r="3" spans="1:18" s="14" customFormat="1" ht="16.5" thickBot="1">
      <c r="A3" s="82"/>
      <c r="B3" s="82"/>
      <c r="C3" s="82"/>
      <c r="D3" s="83"/>
      <c r="E3" s="84"/>
      <c r="F3" s="85"/>
      <c r="G3" s="85"/>
      <c r="H3" s="50" t="s">
        <v>138</v>
      </c>
      <c r="I3" s="50"/>
      <c r="J3" s="85"/>
      <c r="K3" s="82"/>
      <c r="L3" s="82"/>
      <c r="M3" s="82"/>
      <c r="N3" s="82"/>
      <c r="O3" s="82"/>
      <c r="P3" s="86"/>
      <c r="Q3" s="87"/>
      <c r="R3" s="88"/>
    </row>
    <row r="4" spans="1:26" s="14" customFormat="1" ht="12.75">
      <c r="A4" s="89"/>
      <c r="B4" s="89"/>
      <c r="C4" s="89"/>
      <c r="D4" s="90"/>
      <c r="E4" s="91"/>
      <c r="F4" s="92"/>
      <c r="G4" s="93"/>
      <c r="H4" s="94"/>
      <c r="I4" s="91"/>
      <c r="J4" s="91" t="s">
        <v>1</v>
      </c>
      <c r="K4" s="95"/>
      <c r="L4" s="91"/>
      <c r="M4" s="91"/>
      <c r="N4" s="91"/>
      <c r="O4" s="94"/>
      <c r="P4" s="96"/>
      <c r="Q4" s="97"/>
      <c r="R4" s="96"/>
      <c r="T4" s="228" t="s">
        <v>110</v>
      </c>
      <c r="U4" s="229"/>
      <c r="V4" s="229"/>
      <c r="W4" s="229"/>
      <c r="X4" s="229"/>
      <c r="Y4" s="230"/>
      <c r="Z4" s="11" t="s">
        <v>111</v>
      </c>
    </row>
    <row r="5" spans="1:26" s="99" customFormat="1" ht="47.25" customHeight="1">
      <c r="A5" s="7" t="s">
        <v>104</v>
      </c>
      <c r="B5" s="7" t="s">
        <v>2</v>
      </c>
      <c r="C5" s="8">
        <v>40908</v>
      </c>
      <c r="D5" s="9">
        <v>40909</v>
      </c>
      <c r="E5" s="9">
        <v>40940</v>
      </c>
      <c r="F5" s="9">
        <v>40969</v>
      </c>
      <c r="G5" s="9">
        <v>41000</v>
      </c>
      <c r="H5" s="9">
        <v>41030</v>
      </c>
      <c r="I5" s="9">
        <v>41061</v>
      </c>
      <c r="J5" s="9">
        <v>41091</v>
      </c>
      <c r="K5" s="9">
        <v>41122</v>
      </c>
      <c r="L5" s="9">
        <v>41153</v>
      </c>
      <c r="M5" s="9">
        <v>41183</v>
      </c>
      <c r="N5" s="9">
        <v>41214</v>
      </c>
      <c r="O5" s="9">
        <v>41244</v>
      </c>
      <c r="P5" s="10" t="s">
        <v>105</v>
      </c>
      <c r="Q5" s="10" t="s">
        <v>106</v>
      </c>
      <c r="R5" s="7" t="s">
        <v>107</v>
      </c>
      <c r="S5" s="98" t="s">
        <v>11</v>
      </c>
      <c r="T5" s="12" t="s">
        <v>112</v>
      </c>
      <c r="U5" s="12" t="s">
        <v>113</v>
      </c>
      <c r="V5" s="12" t="s">
        <v>131</v>
      </c>
      <c r="W5" s="12" t="s">
        <v>114</v>
      </c>
      <c r="X5" s="12" t="s">
        <v>115</v>
      </c>
      <c r="Y5" s="12" t="s">
        <v>130</v>
      </c>
      <c r="Z5" s="13" t="s">
        <v>116</v>
      </c>
    </row>
    <row r="6" spans="1:26" ht="12.75">
      <c r="A6" s="178">
        <v>136</v>
      </c>
      <c r="B6" s="200" t="s">
        <v>54</v>
      </c>
      <c r="C6" s="102">
        <v>962</v>
      </c>
      <c r="D6" s="212">
        <v>957</v>
      </c>
      <c r="E6" s="212">
        <v>954</v>
      </c>
      <c r="F6" s="213">
        <v>955</v>
      </c>
      <c r="G6" s="212">
        <v>951</v>
      </c>
      <c r="H6" s="204">
        <v>946</v>
      </c>
      <c r="I6" s="204">
        <v>949</v>
      </c>
      <c r="J6" s="207">
        <v>932</v>
      </c>
      <c r="K6" s="204">
        <v>932</v>
      </c>
      <c r="L6" s="204">
        <v>924</v>
      </c>
      <c r="M6" s="214">
        <v>919</v>
      </c>
      <c r="N6" s="204">
        <v>914</v>
      </c>
      <c r="O6" s="214">
        <v>931</v>
      </c>
      <c r="P6" s="107">
        <f>SUM(O6-C6)</f>
        <v>-31</v>
      </c>
      <c r="Q6" s="108">
        <f>SUM(P6/C6)</f>
        <v>-0.032224532224532226</v>
      </c>
      <c r="R6" s="109">
        <f>C6*(1+3%)</f>
        <v>990.86</v>
      </c>
      <c r="S6" s="110">
        <f>Q6</f>
        <v>-0.032224532224532226</v>
      </c>
      <c r="T6" s="111" t="str">
        <f>IF(U6&gt;1000,"SM",IF(U6&gt;500,"MG",IF(U6&gt;300,"L",IF(U6&gt;100,"M",IF(U6&gt;10,"S")))))</f>
        <v>SM</v>
      </c>
      <c r="U6" s="109">
        <v>1002</v>
      </c>
      <c r="V6" s="111">
        <v>45</v>
      </c>
      <c r="W6" s="111">
        <f>U6-O6-V6</f>
        <v>26</v>
      </c>
      <c r="X6" s="112" t="s">
        <v>136</v>
      </c>
      <c r="Y6" s="36">
        <f>(O6+V6)/U6</f>
        <v>0.9740518962075848</v>
      </c>
      <c r="Z6" s="111" t="s">
        <v>119</v>
      </c>
    </row>
    <row r="7" spans="1:26" ht="12.75">
      <c r="A7" s="178">
        <v>165</v>
      </c>
      <c r="B7" s="200" t="s">
        <v>55</v>
      </c>
      <c r="C7" s="102">
        <v>181</v>
      </c>
      <c r="D7" s="212">
        <v>190</v>
      </c>
      <c r="E7" s="212">
        <v>193</v>
      </c>
      <c r="F7" s="213">
        <v>186</v>
      </c>
      <c r="G7" s="212">
        <v>186</v>
      </c>
      <c r="H7" s="204">
        <v>179</v>
      </c>
      <c r="I7" s="204">
        <v>196</v>
      </c>
      <c r="J7" s="207">
        <v>196</v>
      </c>
      <c r="K7" s="204">
        <v>194</v>
      </c>
      <c r="L7" s="204">
        <v>195</v>
      </c>
      <c r="M7" s="214">
        <v>188</v>
      </c>
      <c r="N7" s="204">
        <v>192</v>
      </c>
      <c r="O7" s="214">
        <v>195</v>
      </c>
      <c r="P7" s="107">
        <f aca="true" t="shared" si="0" ref="P7:P15">SUM(O7-C7)</f>
        <v>14</v>
      </c>
      <c r="Q7" s="108">
        <f aca="true" t="shared" si="1" ref="Q7:Q15">SUM(P7/C7)</f>
        <v>0.07734806629834254</v>
      </c>
      <c r="R7" s="109">
        <f aca="true" t="shared" si="2" ref="R7:R15">C7*(1+3%)</f>
        <v>186.43</v>
      </c>
      <c r="S7" s="110">
        <v>81.62</v>
      </c>
      <c r="T7" s="111" t="str">
        <f aca="true" t="shared" si="3" ref="T7:T15">IF(U7&gt;1000,"SM",IF(U7&gt;500,"MG",IF(U7&gt;300,"L",IF(U7&gt;100,"M",IF(U7&gt;10,"S")))))</f>
        <v>M</v>
      </c>
      <c r="U7" s="109">
        <v>196</v>
      </c>
      <c r="V7" s="111">
        <v>1</v>
      </c>
      <c r="W7" s="111">
        <f aca="true" t="shared" si="4" ref="W7:W15">U7-O7-V7</f>
        <v>0</v>
      </c>
      <c r="X7" s="112" t="s">
        <v>135</v>
      </c>
      <c r="Y7" s="36">
        <f aca="true" t="shared" si="5" ref="Y7:Y15">(O7+V7)/U7</f>
        <v>1</v>
      </c>
      <c r="Z7" s="111" t="s">
        <v>128</v>
      </c>
    </row>
    <row r="8" spans="1:26" ht="12.75">
      <c r="A8" s="178">
        <v>168</v>
      </c>
      <c r="B8" s="200" t="s">
        <v>56</v>
      </c>
      <c r="C8" s="102">
        <v>243</v>
      </c>
      <c r="D8" s="212">
        <v>247</v>
      </c>
      <c r="E8" s="212">
        <v>244</v>
      </c>
      <c r="F8" s="213">
        <v>243</v>
      </c>
      <c r="G8" s="212">
        <v>249</v>
      </c>
      <c r="H8" s="204">
        <v>243</v>
      </c>
      <c r="I8" s="204">
        <v>244</v>
      </c>
      <c r="J8" s="207">
        <v>245</v>
      </c>
      <c r="K8" s="204">
        <v>246</v>
      </c>
      <c r="L8" s="204">
        <v>248</v>
      </c>
      <c r="M8" s="214">
        <v>257</v>
      </c>
      <c r="N8" s="204">
        <v>256</v>
      </c>
      <c r="O8" s="214">
        <v>255</v>
      </c>
      <c r="P8" s="107">
        <f t="shared" si="0"/>
        <v>12</v>
      </c>
      <c r="Q8" s="108">
        <f>SUM(P8/C8)</f>
        <v>0.04938271604938271</v>
      </c>
      <c r="R8" s="109">
        <f>C8*(1+3%)</f>
        <v>250.29000000000002</v>
      </c>
      <c r="S8" s="110">
        <f aca="true" t="shared" si="6" ref="S8:S15">Q8</f>
        <v>0.04938271604938271</v>
      </c>
      <c r="T8" s="111" t="str">
        <f t="shared" si="3"/>
        <v>M</v>
      </c>
      <c r="U8" s="109">
        <v>257</v>
      </c>
      <c r="V8" s="111">
        <v>0</v>
      </c>
      <c r="W8" s="111">
        <f t="shared" si="4"/>
        <v>2</v>
      </c>
      <c r="X8" s="112" t="s">
        <v>135</v>
      </c>
      <c r="Y8" s="36">
        <f t="shared" si="5"/>
        <v>0.9922178988326849</v>
      </c>
      <c r="Z8" s="111" t="s">
        <v>117</v>
      </c>
    </row>
    <row r="9" spans="1:26" ht="12.75">
      <c r="A9" s="178">
        <v>202</v>
      </c>
      <c r="B9" s="200" t="s">
        <v>57</v>
      </c>
      <c r="C9" s="114">
        <v>76</v>
      </c>
      <c r="D9" s="212">
        <v>77</v>
      </c>
      <c r="E9" s="212">
        <v>73</v>
      </c>
      <c r="F9" s="213">
        <v>73</v>
      </c>
      <c r="G9" s="212">
        <v>75</v>
      </c>
      <c r="H9" s="204">
        <v>74</v>
      </c>
      <c r="I9" s="204">
        <v>73</v>
      </c>
      <c r="J9" s="207">
        <v>73</v>
      </c>
      <c r="K9" s="204">
        <v>73</v>
      </c>
      <c r="L9" s="204">
        <v>72</v>
      </c>
      <c r="M9" s="214">
        <v>71</v>
      </c>
      <c r="N9" s="204">
        <v>70</v>
      </c>
      <c r="O9" s="215">
        <v>69</v>
      </c>
      <c r="P9" s="107">
        <f t="shared" si="0"/>
        <v>-7</v>
      </c>
      <c r="Q9" s="108">
        <f t="shared" si="1"/>
        <v>-0.09210526315789473</v>
      </c>
      <c r="R9" s="109">
        <f t="shared" si="2"/>
        <v>78.28</v>
      </c>
      <c r="S9" s="110">
        <f t="shared" si="6"/>
        <v>-0.09210526315789473</v>
      </c>
      <c r="T9" s="111" t="str">
        <f t="shared" si="3"/>
        <v>S</v>
      </c>
      <c r="U9" s="109">
        <v>73</v>
      </c>
      <c r="V9" s="111">
        <v>0</v>
      </c>
      <c r="W9" s="111">
        <f t="shared" si="4"/>
        <v>4</v>
      </c>
      <c r="X9" s="112" t="s">
        <v>135</v>
      </c>
      <c r="Y9" s="36">
        <f t="shared" si="5"/>
        <v>0.9452054794520548</v>
      </c>
      <c r="Z9" s="111" t="s">
        <v>117</v>
      </c>
    </row>
    <row r="10" spans="1:26" ht="12.75">
      <c r="A10" s="178">
        <v>234</v>
      </c>
      <c r="B10" s="200" t="s">
        <v>58</v>
      </c>
      <c r="C10" s="153">
        <v>128</v>
      </c>
      <c r="D10" s="212">
        <v>129</v>
      </c>
      <c r="E10" s="212">
        <v>130</v>
      </c>
      <c r="F10" s="213">
        <v>141</v>
      </c>
      <c r="G10" s="212">
        <v>143</v>
      </c>
      <c r="H10" s="204">
        <v>147</v>
      </c>
      <c r="I10" s="204">
        <v>144</v>
      </c>
      <c r="J10" s="207">
        <v>144</v>
      </c>
      <c r="K10" s="204">
        <v>145</v>
      </c>
      <c r="L10" s="204">
        <v>144</v>
      </c>
      <c r="M10" s="212">
        <v>138</v>
      </c>
      <c r="N10" s="204">
        <v>143</v>
      </c>
      <c r="O10" s="212">
        <v>141</v>
      </c>
      <c r="P10" s="107">
        <f t="shared" si="0"/>
        <v>13</v>
      </c>
      <c r="Q10" s="108">
        <f t="shared" si="1"/>
        <v>0.1015625</v>
      </c>
      <c r="R10" s="109">
        <f t="shared" si="2"/>
        <v>131.84</v>
      </c>
      <c r="S10" s="110">
        <f t="shared" si="6"/>
        <v>0.1015625</v>
      </c>
      <c r="T10" s="111" t="str">
        <f t="shared" si="3"/>
        <v>M</v>
      </c>
      <c r="U10" s="109">
        <v>144</v>
      </c>
      <c r="V10" s="111">
        <v>1</v>
      </c>
      <c r="W10" s="111">
        <f t="shared" si="4"/>
        <v>2</v>
      </c>
      <c r="X10" s="112" t="s">
        <v>135</v>
      </c>
      <c r="Y10" s="36">
        <f t="shared" si="5"/>
        <v>0.9861111111111112</v>
      </c>
      <c r="Z10" s="111" t="s">
        <v>117</v>
      </c>
    </row>
    <row r="11" spans="1:26" ht="12.75">
      <c r="A11" s="180">
        <v>310</v>
      </c>
      <c r="B11" s="201" t="s">
        <v>59</v>
      </c>
      <c r="C11" s="102">
        <v>138</v>
      </c>
      <c r="D11" s="212">
        <v>141</v>
      </c>
      <c r="E11" s="212">
        <v>148</v>
      </c>
      <c r="F11" s="213">
        <v>156</v>
      </c>
      <c r="G11" s="212">
        <v>152</v>
      </c>
      <c r="H11" s="204">
        <v>152</v>
      </c>
      <c r="I11" s="204">
        <v>149</v>
      </c>
      <c r="J11" s="207">
        <v>152</v>
      </c>
      <c r="K11" s="204">
        <v>155</v>
      </c>
      <c r="L11" s="204">
        <v>150</v>
      </c>
      <c r="M11" s="214">
        <v>146</v>
      </c>
      <c r="N11" s="204">
        <v>144</v>
      </c>
      <c r="O11" s="214">
        <v>150</v>
      </c>
      <c r="P11" s="107">
        <f t="shared" si="0"/>
        <v>12</v>
      </c>
      <c r="Q11" s="108">
        <f t="shared" si="1"/>
        <v>0.08695652173913043</v>
      </c>
      <c r="R11" s="109">
        <f t="shared" si="2"/>
        <v>142.14000000000001</v>
      </c>
      <c r="S11" s="110">
        <f t="shared" si="6"/>
        <v>0.08695652173913043</v>
      </c>
      <c r="T11" s="111" t="str">
        <f t="shared" si="3"/>
        <v>M</v>
      </c>
      <c r="U11" s="109">
        <v>151</v>
      </c>
      <c r="V11" s="111">
        <v>0</v>
      </c>
      <c r="W11" s="111">
        <f t="shared" si="4"/>
        <v>1</v>
      </c>
      <c r="X11" s="112" t="s">
        <v>135</v>
      </c>
      <c r="Y11" s="36">
        <f t="shared" si="5"/>
        <v>0.9933774834437086</v>
      </c>
      <c r="Z11" s="111" t="s">
        <v>117</v>
      </c>
    </row>
    <row r="12" spans="1:26" ht="12.75">
      <c r="A12" s="180">
        <v>501</v>
      </c>
      <c r="B12" s="201" t="s">
        <v>60</v>
      </c>
      <c r="C12" s="102">
        <v>49</v>
      </c>
      <c r="D12" s="212">
        <v>50</v>
      </c>
      <c r="E12" s="212">
        <v>53</v>
      </c>
      <c r="F12" s="213">
        <v>55</v>
      </c>
      <c r="G12" s="212">
        <v>55</v>
      </c>
      <c r="H12" s="204">
        <v>56</v>
      </c>
      <c r="I12" s="204">
        <v>56</v>
      </c>
      <c r="J12" s="207">
        <v>56</v>
      </c>
      <c r="K12" s="204">
        <v>56</v>
      </c>
      <c r="L12" s="204">
        <v>53</v>
      </c>
      <c r="M12" s="214">
        <v>52</v>
      </c>
      <c r="N12" s="204">
        <v>48</v>
      </c>
      <c r="O12" s="214">
        <v>49</v>
      </c>
      <c r="P12" s="107">
        <f t="shared" si="0"/>
        <v>0</v>
      </c>
      <c r="Q12" s="108">
        <f t="shared" si="1"/>
        <v>0</v>
      </c>
      <c r="R12" s="109">
        <f t="shared" si="2"/>
        <v>50.47</v>
      </c>
      <c r="S12" s="110">
        <f t="shared" si="6"/>
        <v>0</v>
      </c>
      <c r="T12" s="111" t="str">
        <f t="shared" si="3"/>
        <v>S</v>
      </c>
      <c r="U12" s="109">
        <v>68</v>
      </c>
      <c r="V12" s="111">
        <v>1</v>
      </c>
      <c r="W12" s="111">
        <f t="shared" si="4"/>
        <v>18</v>
      </c>
      <c r="X12" s="112" t="s">
        <v>136</v>
      </c>
      <c r="Y12" s="227">
        <f t="shared" si="5"/>
        <v>0.7352941176470589</v>
      </c>
      <c r="Z12" s="111" t="s">
        <v>117</v>
      </c>
    </row>
    <row r="13" spans="1:26" ht="12.75">
      <c r="A13" s="180">
        <v>569</v>
      </c>
      <c r="B13" s="201" t="s">
        <v>61</v>
      </c>
      <c r="C13" s="102">
        <v>25</v>
      </c>
      <c r="D13" s="212">
        <v>25</v>
      </c>
      <c r="E13" s="212">
        <v>25</v>
      </c>
      <c r="F13" s="213">
        <v>25</v>
      </c>
      <c r="G13" s="212">
        <v>26</v>
      </c>
      <c r="H13" s="204">
        <v>26</v>
      </c>
      <c r="I13" s="204">
        <v>27</v>
      </c>
      <c r="J13" s="207">
        <v>27</v>
      </c>
      <c r="K13" s="204">
        <v>27</v>
      </c>
      <c r="L13" s="204">
        <v>27</v>
      </c>
      <c r="M13" s="214">
        <v>26</v>
      </c>
      <c r="N13" s="204">
        <v>26</v>
      </c>
      <c r="O13" s="214">
        <v>25</v>
      </c>
      <c r="P13" s="107">
        <f t="shared" si="0"/>
        <v>0</v>
      </c>
      <c r="Q13" s="108">
        <f t="shared" si="1"/>
        <v>0</v>
      </c>
      <c r="R13" s="109">
        <f t="shared" si="2"/>
        <v>25.75</v>
      </c>
      <c r="S13" s="110">
        <f t="shared" si="6"/>
        <v>0</v>
      </c>
      <c r="T13" s="111" t="str">
        <f t="shared" si="3"/>
        <v>S</v>
      </c>
      <c r="U13" s="109">
        <v>30</v>
      </c>
      <c r="V13" s="111">
        <v>0</v>
      </c>
      <c r="W13" s="111">
        <f t="shared" si="4"/>
        <v>5</v>
      </c>
      <c r="X13" s="112" t="s">
        <v>135</v>
      </c>
      <c r="Y13" s="227">
        <f t="shared" si="5"/>
        <v>0.8333333333333334</v>
      </c>
      <c r="Z13" s="111" t="s">
        <v>117</v>
      </c>
    </row>
    <row r="14" spans="1:26" ht="12.75">
      <c r="A14" s="180">
        <v>660</v>
      </c>
      <c r="B14" s="201" t="s">
        <v>62</v>
      </c>
      <c r="C14" s="102">
        <v>39</v>
      </c>
      <c r="D14" s="212">
        <v>38</v>
      </c>
      <c r="E14" s="212">
        <v>36</v>
      </c>
      <c r="F14" s="213">
        <v>40</v>
      </c>
      <c r="G14" s="212">
        <v>41</v>
      </c>
      <c r="H14" s="204">
        <v>41</v>
      </c>
      <c r="I14" s="204">
        <v>41</v>
      </c>
      <c r="J14" s="207">
        <v>41</v>
      </c>
      <c r="K14" s="204">
        <v>42</v>
      </c>
      <c r="L14" s="204">
        <v>40</v>
      </c>
      <c r="M14" s="214">
        <v>37</v>
      </c>
      <c r="N14" s="204">
        <v>35</v>
      </c>
      <c r="O14" s="214">
        <v>39</v>
      </c>
      <c r="P14" s="107">
        <f t="shared" si="0"/>
        <v>0</v>
      </c>
      <c r="Q14" s="108">
        <f t="shared" si="1"/>
        <v>0</v>
      </c>
      <c r="R14" s="109">
        <f t="shared" si="2"/>
        <v>40.17</v>
      </c>
      <c r="S14" s="110">
        <f t="shared" si="6"/>
        <v>0</v>
      </c>
      <c r="T14" s="111" t="str">
        <f t="shared" si="3"/>
        <v>S</v>
      </c>
      <c r="U14" s="109">
        <v>39</v>
      </c>
      <c r="V14" s="111">
        <v>0</v>
      </c>
      <c r="W14" s="111">
        <f t="shared" si="4"/>
        <v>0</v>
      </c>
      <c r="X14" s="112" t="s">
        <v>138</v>
      </c>
      <c r="Y14" s="36">
        <f t="shared" si="5"/>
        <v>1</v>
      </c>
      <c r="Z14" s="111" t="s">
        <v>117</v>
      </c>
    </row>
    <row r="15" spans="1:26" ht="12.75">
      <c r="A15" s="180">
        <v>711</v>
      </c>
      <c r="B15" s="201" t="s">
        <v>63</v>
      </c>
      <c r="C15" s="102">
        <v>30</v>
      </c>
      <c r="D15" s="212">
        <v>30</v>
      </c>
      <c r="E15" s="212">
        <v>30</v>
      </c>
      <c r="F15" s="213">
        <v>29</v>
      </c>
      <c r="G15" s="212">
        <v>28</v>
      </c>
      <c r="H15" s="204">
        <v>28</v>
      </c>
      <c r="I15" s="204">
        <v>28</v>
      </c>
      <c r="J15" s="207">
        <v>27</v>
      </c>
      <c r="K15" s="204">
        <v>27</v>
      </c>
      <c r="L15" s="204">
        <v>28</v>
      </c>
      <c r="M15" s="214">
        <v>29</v>
      </c>
      <c r="N15" s="204">
        <v>29</v>
      </c>
      <c r="O15" s="214">
        <v>29</v>
      </c>
      <c r="P15" s="107">
        <f t="shared" si="0"/>
        <v>-1</v>
      </c>
      <c r="Q15" s="108">
        <f t="shared" si="1"/>
        <v>-0.03333333333333333</v>
      </c>
      <c r="R15" s="109">
        <f t="shared" si="2"/>
        <v>30.900000000000002</v>
      </c>
      <c r="S15" s="110">
        <f t="shared" si="6"/>
        <v>-0.03333333333333333</v>
      </c>
      <c r="T15" s="111" t="str">
        <f t="shared" si="3"/>
        <v>S</v>
      </c>
      <c r="U15" s="109">
        <v>35</v>
      </c>
      <c r="V15" s="111">
        <v>2</v>
      </c>
      <c r="W15" s="111">
        <f t="shared" si="4"/>
        <v>4</v>
      </c>
      <c r="X15" s="112" t="s">
        <v>135</v>
      </c>
      <c r="Y15" s="227">
        <f t="shared" si="5"/>
        <v>0.8857142857142857</v>
      </c>
      <c r="Z15" s="111" t="s">
        <v>129</v>
      </c>
    </row>
    <row r="16" spans="1:26" ht="12.75">
      <c r="A16" s="115" t="s">
        <v>1</v>
      </c>
      <c r="B16" s="166" t="s">
        <v>1</v>
      </c>
      <c r="C16" s="105" t="s">
        <v>1</v>
      </c>
      <c r="D16" s="103" t="s">
        <v>1</v>
      </c>
      <c r="E16" s="103" t="s">
        <v>1</v>
      </c>
      <c r="F16" s="104" t="s">
        <v>1</v>
      </c>
      <c r="G16" s="103" t="s">
        <v>1</v>
      </c>
      <c r="H16" s="103" t="s">
        <v>1</v>
      </c>
      <c r="I16" s="103" t="s">
        <v>1</v>
      </c>
      <c r="J16" s="105" t="s">
        <v>1</v>
      </c>
      <c r="K16" s="105"/>
      <c r="L16" s="105" t="s">
        <v>1</v>
      </c>
      <c r="M16" s="105" t="s">
        <v>1</v>
      </c>
      <c r="N16" s="105" t="s">
        <v>1</v>
      </c>
      <c r="O16" s="105" t="s">
        <v>1</v>
      </c>
      <c r="P16" s="107"/>
      <c r="Q16" s="108"/>
      <c r="R16" s="109"/>
      <c r="S16" s="110"/>
      <c r="T16" s="112"/>
      <c r="U16" s="112"/>
      <c r="V16" s="112"/>
      <c r="W16" s="112"/>
      <c r="X16" s="112"/>
      <c r="Y16" s="36"/>
      <c r="Z16" s="112"/>
    </row>
    <row r="17" spans="1:26" ht="12.75">
      <c r="A17" s="115" t="s">
        <v>1</v>
      </c>
      <c r="B17" s="166" t="s">
        <v>1</v>
      </c>
      <c r="C17" s="105" t="s">
        <v>1</v>
      </c>
      <c r="D17" s="103" t="s">
        <v>1</v>
      </c>
      <c r="E17" s="103" t="s">
        <v>1</v>
      </c>
      <c r="F17" s="104" t="s">
        <v>1</v>
      </c>
      <c r="G17" s="103" t="s">
        <v>1</v>
      </c>
      <c r="H17" s="103" t="s">
        <v>1</v>
      </c>
      <c r="I17" s="103" t="s">
        <v>1</v>
      </c>
      <c r="J17" s="105" t="s">
        <v>1</v>
      </c>
      <c r="K17" s="105"/>
      <c r="L17" s="105" t="s">
        <v>1</v>
      </c>
      <c r="M17" s="105" t="s">
        <v>1</v>
      </c>
      <c r="N17" s="105" t="s">
        <v>1</v>
      </c>
      <c r="O17" s="105" t="s">
        <v>1</v>
      </c>
      <c r="P17" s="107"/>
      <c r="Q17" s="108"/>
      <c r="R17" s="109"/>
      <c r="S17" s="110"/>
      <c r="T17" s="112"/>
      <c r="U17" s="112"/>
      <c r="V17" s="112"/>
      <c r="W17" s="112"/>
      <c r="X17" s="112"/>
      <c r="Y17" s="36"/>
      <c r="Z17" s="112"/>
    </row>
    <row r="18" spans="1:26" ht="12.75">
      <c r="A18" s="115" t="s">
        <v>1</v>
      </c>
      <c r="B18" s="166" t="s">
        <v>1</v>
      </c>
      <c r="C18" s="105" t="s">
        <v>1</v>
      </c>
      <c r="D18" s="103" t="s">
        <v>1</v>
      </c>
      <c r="E18" s="103" t="s">
        <v>1</v>
      </c>
      <c r="F18" s="104" t="s">
        <v>1</v>
      </c>
      <c r="G18" s="103" t="s">
        <v>1</v>
      </c>
      <c r="H18" s="103" t="s">
        <v>1</v>
      </c>
      <c r="I18" s="103" t="s">
        <v>1</v>
      </c>
      <c r="J18" s="105" t="s">
        <v>1</v>
      </c>
      <c r="K18" s="105"/>
      <c r="L18" s="105" t="s">
        <v>1</v>
      </c>
      <c r="M18" s="105" t="s">
        <v>1</v>
      </c>
      <c r="N18" s="105" t="s">
        <v>1</v>
      </c>
      <c r="O18" s="105" t="s">
        <v>1</v>
      </c>
      <c r="P18" s="107"/>
      <c r="Q18" s="108"/>
      <c r="R18" s="109"/>
      <c r="S18" s="110"/>
      <c r="T18" s="112"/>
      <c r="U18" s="112"/>
      <c r="V18" s="112"/>
      <c r="W18" s="112"/>
      <c r="X18" s="112"/>
      <c r="Y18" s="36"/>
      <c r="Z18" s="112"/>
    </row>
    <row r="19" spans="1:26" ht="12.75">
      <c r="A19" s="115" t="s">
        <v>1</v>
      </c>
      <c r="B19" s="166" t="s">
        <v>1</v>
      </c>
      <c r="C19" s="105" t="s">
        <v>1</v>
      </c>
      <c r="D19" s="103" t="s">
        <v>1</v>
      </c>
      <c r="E19" s="103" t="s">
        <v>1</v>
      </c>
      <c r="F19" s="104" t="s">
        <v>1</v>
      </c>
      <c r="G19" s="103" t="s">
        <v>1</v>
      </c>
      <c r="H19" s="103" t="s">
        <v>1</v>
      </c>
      <c r="I19" s="103" t="s">
        <v>1</v>
      </c>
      <c r="J19" s="105" t="s">
        <v>1</v>
      </c>
      <c r="K19" s="105" t="s">
        <v>1</v>
      </c>
      <c r="L19" s="105" t="s">
        <v>1</v>
      </c>
      <c r="M19" s="105" t="s">
        <v>1</v>
      </c>
      <c r="N19" s="105" t="s">
        <v>1</v>
      </c>
      <c r="O19" s="105" t="s">
        <v>1</v>
      </c>
      <c r="P19" s="107"/>
      <c r="Q19" s="108"/>
      <c r="R19" s="109"/>
      <c r="S19" s="110"/>
      <c r="T19" s="112"/>
      <c r="U19" s="112"/>
      <c r="V19" s="112"/>
      <c r="W19" s="112"/>
      <c r="X19" s="112"/>
      <c r="Y19" s="36"/>
      <c r="Z19" s="112"/>
    </row>
    <row r="20" spans="1:26" s="130" customFormat="1" ht="12.75">
      <c r="A20" s="114" t="s">
        <v>1</v>
      </c>
      <c r="B20" s="125" t="s">
        <v>3</v>
      </c>
      <c r="C20" s="153">
        <f aca="true" t="shared" si="7" ref="C20:O20">SUM(C6:C19)</f>
        <v>1871</v>
      </c>
      <c r="D20" s="153">
        <f t="shared" si="7"/>
        <v>1884</v>
      </c>
      <c r="E20" s="153">
        <f t="shared" si="7"/>
        <v>1886</v>
      </c>
      <c r="F20" s="153">
        <f t="shared" si="7"/>
        <v>1903</v>
      </c>
      <c r="G20" s="153">
        <f t="shared" si="7"/>
        <v>1906</v>
      </c>
      <c r="H20" s="153">
        <f t="shared" si="7"/>
        <v>1892</v>
      </c>
      <c r="I20" s="153">
        <f t="shared" si="7"/>
        <v>1907</v>
      </c>
      <c r="J20" s="153">
        <f t="shared" si="7"/>
        <v>1893</v>
      </c>
      <c r="K20" s="153">
        <f t="shared" si="7"/>
        <v>1897</v>
      </c>
      <c r="L20" s="153">
        <f t="shared" si="7"/>
        <v>1881</v>
      </c>
      <c r="M20" s="153">
        <f t="shared" si="7"/>
        <v>1863</v>
      </c>
      <c r="N20" s="153">
        <f t="shared" si="7"/>
        <v>1857</v>
      </c>
      <c r="O20" s="153">
        <f t="shared" si="7"/>
        <v>1883</v>
      </c>
      <c r="P20" s="107">
        <f>SUM(O20-C20)</f>
        <v>12</v>
      </c>
      <c r="Q20" s="127">
        <f>SUM(P20/C20)</f>
        <v>0.006413682522715126</v>
      </c>
      <c r="R20" s="128">
        <f>C20*(1+3%)</f>
        <v>1927.13</v>
      </c>
      <c r="S20" s="110">
        <f>Q20</f>
        <v>0.006413682522715126</v>
      </c>
      <c r="T20" s="129"/>
      <c r="U20" s="129">
        <f>SUM(U6:U15)</f>
        <v>1995</v>
      </c>
      <c r="V20" s="129">
        <f>SUM(V6:V15)</f>
        <v>50</v>
      </c>
      <c r="W20" s="129">
        <f>SUM(W6:W15)</f>
        <v>62</v>
      </c>
      <c r="X20" s="129"/>
      <c r="Y20" s="36">
        <f>(O20+V20)/U20</f>
        <v>0.9689223057644111</v>
      </c>
      <c r="Z20" s="129"/>
    </row>
    <row r="21" spans="1:19" s="2" customFormat="1" ht="12.75">
      <c r="A21" s="2" t="s">
        <v>108</v>
      </c>
      <c r="P21" s="3"/>
      <c r="Q21" s="6"/>
      <c r="R21" s="131"/>
      <c r="S21" s="132"/>
    </row>
    <row r="22" spans="2:19" s="2" customFormat="1" ht="12.75">
      <c r="B22" s="133" t="s">
        <v>95</v>
      </c>
      <c r="P22" s="3"/>
      <c r="Q22" s="6"/>
      <c r="R22" s="131"/>
      <c r="S22" s="134"/>
    </row>
    <row r="23" spans="2:19" s="2" customFormat="1" ht="12.75">
      <c r="B23" s="2" t="s">
        <v>96</v>
      </c>
      <c r="P23" s="3"/>
      <c r="Q23" s="6"/>
      <c r="R23" s="131"/>
      <c r="S23" s="134"/>
    </row>
    <row r="24" spans="2:19" s="2" customFormat="1" ht="12.75">
      <c r="B24" s="2" t="s">
        <v>132</v>
      </c>
      <c r="P24" s="3"/>
      <c r="Q24" s="6"/>
      <c r="R24" s="131"/>
      <c r="S24" s="134"/>
    </row>
    <row r="25" spans="16:18" s="2" customFormat="1" ht="11.25">
      <c r="P25" s="3"/>
      <c r="Q25" s="6"/>
      <c r="R25" s="131"/>
    </row>
    <row r="26" spans="16:17" ht="12.75">
      <c r="P26" s="5"/>
      <c r="Q26" s="135"/>
    </row>
    <row r="27" spans="2:18" ht="15.75">
      <c r="B27" s="162" t="s">
        <v>27</v>
      </c>
      <c r="C27" s="137">
        <v>40878</v>
      </c>
      <c r="D27" s="138">
        <v>40909</v>
      </c>
      <c r="E27" s="138">
        <v>40940</v>
      </c>
      <c r="F27" s="139">
        <v>40969</v>
      </c>
      <c r="G27" s="139">
        <v>41000</v>
      </c>
      <c r="H27" s="138">
        <v>41030</v>
      </c>
      <c r="I27" s="139">
        <v>41061</v>
      </c>
      <c r="J27" s="139">
        <v>41091</v>
      </c>
      <c r="K27" s="138">
        <v>41122</v>
      </c>
      <c r="L27" s="138">
        <v>41153</v>
      </c>
      <c r="M27" s="138">
        <v>41183</v>
      </c>
      <c r="N27" s="138">
        <v>41214</v>
      </c>
      <c r="O27" s="138">
        <v>41244</v>
      </c>
      <c r="P27" s="140" t="s">
        <v>134</v>
      </c>
      <c r="Q27" s="141" t="s">
        <v>17</v>
      </c>
      <c r="R27" s="140" t="s">
        <v>16</v>
      </c>
    </row>
    <row r="28" spans="1:18" ht="12.75">
      <c r="A28" s="142" t="s">
        <v>1</v>
      </c>
      <c r="B28" s="143" t="s">
        <v>12</v>
      </c>
      <c r="C28" s="153">
        <f>+C20</f>
        <v>1871</v>
      </c>
      <c r="D28" s="103">
        <f>+D20</f>
        <v>1884</v>
      </c>
      <c r="E28" s="103">
        <f aca="true" t="shared" si="8" ref="E28:O28">+E20</f>
        <v>1886</v>
      </c>
      <c r="F28" s="103">
        <f t="shared" si="8"/>
        <v>1903</v>
      </c>
      <c r="G28" s="103">
        <f t="shared" si="8"/>
        <v>1906</v>
      </c>
      <c r="H28" s="103">
        <f t="shared" si="8"/>
        <v>1892</v>
      </c>
      <c r="I28" s="103">
        <f t="shared" si="8"/>
        <v>1907</v>
      </c>
      <c r="J28" s="103">
        <f t="shared" si="8"/>
        <v>1893</v>
      </c>
      <c r="K28" s="103">
        <f t="shared" si="8"/>
        <v>1897</v>
      </c>
      <c r="L28" s="103">
        <f t="shared" si="8"/>
        <v>1881</v>
      </c>
      <c r="M28" s="103">
        <f t="shared" si="8"/>
        <v>1863</v>
      </c>
      <c r="N28" s="103">
        <f t="shared" si="8"/>
        <v>1857</v>
      </c>
      <c r="O28" s="103">
        <f t="shared" si="8"/>
        <v>1883</v>
      </c>
      <c r="P28" s="107">
        <f>SUM(O28-C28)</f>
        <v>12</v>
      </c>
      <c r="Q28" s="108">
        <f>SUM(P28/C28)</f>
        <v>0.006413682522715126</v>
      </c>
      <c r="R28" s="109">
        <f>C28*(1+3%)</f>
        <v>1927.13</v>
      </c>
    </row>
    <row r="29" spans="2:18" ht="12.75">
      <c r="B29" s="112" t="s">
        <v>13</v>
      </c>
      <c r="C29" s="102">
        <v>1616</v>
      </c>
      <c r="D29" s="103">
        <v>1638</v>
      </c>
      <c r="E29" s="103">
        <v>1639</v>
      </c>
      <c r="F29" s="104">
        <v>1638</v>
      </c>
      <c r="G29" s="103">
        <v>1634</v>
      </c>
      <c r="H29" s="103">
        <v>1658</v>
      </c>
      <c r="I29" s="103">
        <v>1650</v>
      </c>
      <c r="J29" s="105">
        <v>1634</v>
      </c>
      <c r="K29" s="105">
        <v>1654</v>
      </c>
      <c r="L29" s="204">
        <v>1671</v>
      </c>
      <c r="M29" s="105">
        <v>1668</v>
      </c>
      <c r="N29" s="194">
        <v>1643</v>
      </c>
      <c r="O29" s="105">
        <v>1638</v>
      </c>
      <c r="P29" s="107">
        <f>SUM(O29-C29)</f>
        <v>22</v>
      </c>
      <c r="Q29" s="108">
        <f>SUM(P29/C29)</f>
        <v>0.013613861386138614</v>
      </c>
      <c r="R29" s="109">
        <f>C29*(1+3%)</f>
        <v>1664.48</v>
      </c>
    </row>
    <row r="30" spans="2:18" s="142" customFormat="1" ht="12.75">
      <c r="B30" s="144" t="s">
        <v>14</v>
      </c>
      <c r="C30" s="128">
        <f>SUM(C28:C29)</f>
        <v>3487</v>
      </c>
      <c r="D30" s="128">
        <f>SUM(D28:D29)</f>
        <v>3522</v>
      </c>
      <c r="E30" s="128">
        <f aca="true" t="shared" si="9" ref="E30:O30">SUM(E28:E29)</f>
        <v>3525</v>
      </c>
      <c r="F30" s="128">
        <f t="shared" si="9"/>
        <v>3541</v>
      </c>
      <c r="G30" s="128">
        <f t="shared" si="9"/>
        <v>3540</v>
      </c>
      <c r="H30" s="128">
        <f t="shared" si="9"/>
        <v>3550</v>
      </c>
      <c r="I30" s="128">
        <f t="shared" si="9"/>
        <v>3557</v>
      </c>
      <c r="J30" s="128">
        <f t="shared" si="9"/>
        <v>3527</v>
      </c>
      <c r="K30" s="128">
        <f t="shared" si="9"/>
        <v>3551</v>
      </c>
      <c r="L30" s="128">
        <f t="shared" si="9"/>
        <v>3552</v>
      </c>
      <c r="M30" s="128">
        <f t="shared" si="9"/>
        <v>3531</v>
      </c>
      <c r="N30" s="128">
        <f t="shared" si="9"/>
        <v>3500</v>
      </c>
      <c r="O30" s="128">
        <f t="shared" si="9"/>
        <v>3521</v>
      </c>
      <c r="P30" s="107">
        <f>SUM(O30-C30)</f>
        <v>34</v>
      </c>
      <c r="Q30" s="145">
        <f>SUM(P30/C30)</f>
        <v>0.009750501864066534</v>
      </c>
      <c r="R30" s="128">
        <f>C30*(1+3%)</f>
        <v>3591.61</v>
      </c>
    </row>
    <row r="31" spans="2:18" s="142" customFormat="1" ht="12.75">
      <c r="B31" s="146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6"/>
      <c r="Q31" s="148"/>
      <c r="R31" s="147"/>
    </row>
    <row r="32" spans="2:18" ht="13.5" thickBot="1"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6"/>
      <c r="Q32" s="17"/>
      <c r="R32" s="17"/>
    </row>
    <row r="33" spans="2:18" ht="13.5" thickBot="1">
      <c r="B33" s="18" t="s">
        <v>120</v>
      </c>
      <c r="C33" s="19">
        <v>40908</v>
      </c>
      <c r="D33" s="20">
        <v>41274</v>
      </c>
      <c r="E33" s="15"/>
      <c r="F33" s="15"/>
      <c r="G33" s="15"/>
      <c r="H33" s="15"/>
      <c r="I33" s="15"/>
      <c r="J33" s="15"/>
      <c r="K33" s="15"/>
      <c r="L33" s="16"/>
      <c r="P33" s="5"/>
      <c r="Q33" s="21"/>
      <c r="R33" s="22" t="s">
        <v>9</v>
      </c>
    </row>
    <row r="34" spans="2:18" ht="12.75">
      <c r="B34" s="23" t="s">
        <v>121</v>
      </c>
      <c r="C34" s="24">
        <v>3</v>
      </c>
      <c r="D34" s="24">
        <v>3</v>
      </c>
      <c r="E34" s="15"/>
      <c r="F34" s="15"/>
      <c r="G34" s="15"/>
      <c r="H34" s="15"/>
      <c r="I34" s="15"/>
      <c r="J34" s="15"/>
      <c r="K34" s="15"/>
      <c r="L34" s="16"/>
      <c r="P34" s="5"/>
      <c r="Q34" s="25"/>
      <c r="R34" s="22" t="s">
        <v>122</v>
      </c>
    </row>
    <row r="35" spans="2:18" ht="12.75">
      <c r="B35" s="26" t="s">
        <v>123</v>
      </c>
      <c r="C35" s="27">
        <v>70</v>
      </c>
      <c r="D35" s="27">
        <v>66</v>
      </c>
      <c r="E35" s="15"/>
      <c r="F35" s="15"/>
      <c r="G35" s="15"/>
      <c r="H35" s="15"/>
      <c r="I35" s="15"/>
      <c r="J35" s="15"/>
      <c r="K35" s="15"/>
      <c r="L35" s="16"/>
      <c r="P35" s="5"/>
      <c r="Q35" s="28"/>
      <c r="R35" s="22" t="s">
        <v>101</v>
      </c>
    </row>
    <row r="36" spans="2:18" ht="13.5" thickBot="1">
      <c r="B36" s="29" t="s">
        <v>124</v>
      </c>
      <c r="C36" s="30">
        <v>95</v>
      </c>
      <c r="D36" s="30">
        <v>111</v>
      </c>
      <c r="L36" s="22"/>
      <c r="M36" s="22"/>
      <c r="N36" s="31"/>
      <c r="P36" s="5"/>
      <c r="Q36" s="5"/>
      <c r="R36" s="5"/>
    </row>
    <row r="37" spans="2:18" ht="13.5" thickBot="1">
      <c r="B37" s="32" t="s">
        <v>125</v>
      </c>
      <c r="C37" s="33">
        <v>165</v>
      </c>
      <c r="D37" s="33">
        <f>SUM(D35:D36)</f>
        <v>177</v>
      </c>
      <c r="L37" s="22"/>
      <c r="M37" s="22"/>
      <c r="N37" s="31"/>
      <c r="P37" s="5"/>
      <c r="Q37" s="5"/>
      <c r="R37" s="5"/>
    </row>
    <row r="38" ht="12.75">
      <c r="Q38" s="22"/>
    </row>
    <row r="39" spans="17:18" ht="12.75">
      <c r="Q39" s="5"/>
      <c r="R39" s="5"/>
    </row>
    <row r="40" spans="1:18" ht="12.75">
      <c r="A40" s="149" t="s">
        <v>98</v>
      </c>
      <c r="B40" s="150"/>
      <c r="Q40" s="5"/>
      <c r="R40" s="5"/>
    </row>
    <row r="41" spans="1:15" ht="12.75">
      <c r="A41" s="4" t="s">
        <v>97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2.75">
      <c r="A42" s="2" t="s">
        <v>109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</sheetData>
  <sheetProtection/>
  <mergeCells count="1">
    <mergeCell ref="T4:Y4"/>
  </mergeCells>
  <conditionalFormatting sqref="O34:O35">
    <cfRule type="iconSet" priority="87" dxfId="0">
      <iconSet iconSet="3Symbols2">
        <cfvo type="percent" val="0"/>
        <cfvo type="percent" val="33"/>
        <cfvo type="percent" val="67"/>
      </iconSet>
    </cfRule>
  </conditionalFormatting>
  <conditionalFormatting sqref="S6:S15 S20">
    <cfRule type="cellIs" priority="82" dxfId="4" operator="greaterThanOrEqual">
      <formula>3%</formula>
    </cfRule>
    <cfRule type="cellIs" priority="83" dxfId="3" operator="between">
      <formula>0%</formula>
      <formula>2.99%</formula>
    </cfRule>
    <cfRule type="cellIs" priority="86" dxfId="2" operator="lessThan">
      <formula>0%</formula>
    </cfRule>
  </conditionalFormatting>
  <conditionalFormatting sqref="O34">
    <cfRule type="iconSet" priority="2" dxfId="0">
      <iconSet iconSet="3Symbols2">
        <cfvo type="percent" val="0"/>
        <cfvo type="percent" val="33"/>
        <cfvo type="percent" val="67"/>
      </iconSet>
    </cfRule>
  </conditionalFormatting>
  <printOptions/>
  <pageMargins left="0.3" right="0.3" top="0.6" bottom="0.4" header="0.2" footer="0.2"/>
  <pageSetup fitToHeight="1" fitToWidth="1" horizontalDpi="600" verticalDpi="600" orientation="landscape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00390625" style="5" customWidth="1"/>
    <col min="2" max="2" width="24.140625" style="5" customWidth="1"/>
    <col min="3" max="3" width="8.7109375" style="5" bestFit="1" customWidth="1"/>
    <col min="4" max="4" width="8.7109375" style="5" customWidth="1"/>
    <col min="5" max="7" width="7.00390625" style="5" customWidth="1"/>
    <col min="8" max="8" width="8.421875" style="5" customWidth="1"/>
    <col min="9" max="15" width="7.00390625" style="5" customWidth="1"/>
    <col min="16" max="16" width="7.8515625" style="22" customWidth="1"/>
    <col min="17" max="17" width="9.28125" style="71" customWidth="1"/>
    <col min="18" max="18" width="7.28125" style="31" customWidth="1"/>
    <col min="19" max="19" width="15.28125" style="5" customWidth="1"/>
    <col min="20" max="16384" width="9.140625" style="5" customWidth="1"/>
  </cols>
  <sheetData>
    <row r="1" spans="1:15" ht="15.75">
      <c r="A1" s="65"/>
      <c r="B1" s="66"/>
      <c r="C1" s="66"/>
      <c r="D1" s="67"/>
      <c r="E1" s="67"/>
      <c r="F1" s="67"/>
      <c r="G1" s="67"/>
      <c r="H1" s="68" t="s">
        <v>28</v>
      </c>
      <c r="I1" s="67"/>
      <c r="J1" s="69"/>
      <c r="K1" s="70"/>
      <c r="L1" s="70"/>
      <c r="M1" s="70"/>
      <c r="N1" s="70"/>
      <c r="O1" s="70"/>
    </row>
    <row r="2" spans="1:18" s="81" customFormat="1" ht="15.75">
      <c r="A2" s="72"/>
      <c r="B2" s="73"/>
      <c r="C2" s="73"/>
      <c r="D2" s="74"/>
      <c r="E2" s="74"/>
      <c r="F2" s="75"/>
      <c r="G2" s="68"/>
      <c r="H2" s="68" t="s">
        <v>103</v>
      </c>
      <c r="I2" s="76"/>
      <c r="J2" s="74"/>
      <c r="K2" s="77"/>
      <c r="L2" s="77"/>
      <c r="M2" s="77"/>
      <c r="N2" s="77"/>
      <c r="O2" s="77"/>
      <c r="P2" s="78"/>
      <c r="Q2" s="79"/>
      <c r="R2" s="80"/>
    </row>
    <row r="3" spans="1:18" s="14" customFormat="1" ht="16.5" thickBot="1">
      <c r="A3" s="82"/>
      <c r="B3" s="82"/>
      <c r="C3" s="82"/>
      <c r="D3" s="83"/>
      <c r="E3" s="84"/>
      <c r="F3" s="85"/>
      <c r="G3" s="85"/>
      <c r="H3" s="50" t="s">
        <v>138</v>
      </c>
      <c r="I3" s="85"/>
      <c r="J3" s="85"/>
      <c r="K3" s="82"/>
      <c r="L3" s="82"/>
      <c r="M3" s="82"/>
      <c r="N3" s="82"/>
      <c r="O3" s="82"/>
      <c r="P3" s="86"/>
      <c r="Q3" s="87"/>
      <c r="R3" s="88"/>
    </row>
    <row r="4" spans="1:26" s="14" customFormat="1" ht="12.75">
      <c r="A4" s="89"/>
      <c r="B4" s="89"/>
      <c r="C4" s="89"/>
      <c r="D4" s="90"/>
      <c r="E4" s="91"/>
      <c r="F4" s="92"/>
      <c r="G4" s="93"/>
      <c r="H4" s="94"/>
      <c r="I4" s="91"/>
      <c r="J4" s="91" t="s">
        <v>1</v>
      </c>
      <c r="K4" s="95"/>
      <c r="L4" s="91"/>
      <c r="M4" s="91"/>
      <c r="N4" s="91"/>
      <c r="O4" s="94"/>
      <c r="P4" s="96"/>
      <c r="Q4" s="97"/>
      <c r="R4" s="96"/>
      <c r="T4" s="228" t="s">
        <v>110</v>
      </c>
      <c r="U4" s="229"/>
      <c r="V4" s="229"/>
      <c r="W4" s="229"/>
      <c r="X4" s="229"/>
      <c r="Y4" s="230"/>
      <c r="Z4" s="11" t="s">
        <v>111</v>
      </c>
    </row>
    <row r="5" spans="1:26" s="99" customFormat="1" ht="48" customHeight="1">
      <c r="A5" s="7" t="s">
        <v>104</v>
      </c>
      <c r="B5" s="7" t="s">
        <v>2</v>
      </c>
      <c r="C5" s="8">
        <v>40908</v>
      </c>
      <c r="D5" s="9">
        <v>40909</v>
      </c>
      <c r="E5" s="9">
        <v>40940</v>
      </c>
      <c r="F5" s="9">
        <v>40969</v>
      </c>
      <c r="G5" s="9">
        <v>41000</v>
      </c>
      <c r="H5" s="9">
        <v>41030</v>
      </c>
      <c r="I5" s="9">
        <v>41061</v>
      </c>
      <c r="J5" s="9">
        <v>41091</v>
      </c>
      <c r="K5" s="9">
        <v>41122</v>
      </c>
      <c r="L5" s="9">
        <v>41153</v>
      </c>
      <c r="M5" s="9">
        <v>41183</v>
      </c>
      <c r="N5" s="9">
        <v>41214</v>
      </c>
      <c r="O5" s="9">
        <v>41244</v>
      </c>
      <c r="P5" s="10" t="s">
        <v>105</v>
      </c>
      <c r="Q5" s="10" t="s">
        <v>106</v>
      </c>
      <c r="R5" s="7" t="s">
        <v>107</v>
      </c>
      <c r="S5" s="173" t="s">
        <v>11</v>
      </c>
      <c r="T5" s="12" t="s">
        <v>112</v>
      </c>
      <c r="U5" s="12" t="s">
        <v>113</v>
      </c>
      <c r="V5" s="12" t="s">
        <v>131</v>
      </c>
      <c r="W5" s="12" t="s">
        <v>114</v>
      </c>
      <c r="X5" s="12" t="s">
        <v>115</v>
      </c>
      <c r="Y5" s="12" t="s">
        <v>130</v>
      </c>
      <c r="Z5" s="13" t="s">
        <v>116</v>
      </c>
    </row>
    <row r="6" spans="1:26" ht="12.75">
      <c r="A6" s="192">
        <v>372</v>
      </c>
      <c r="B6" s="202" t="s">
        <v>64</v>
      </c>
      <c r="C6" s="102">
        <v>69</v>
      </c>
      <c r="D6" s="103">
        <v>82</v>
      </c>
      <c r="E6" s="103">
        <v>80</v>
      </c>
      <c r="F6" s="104">
        <v>97</v>
      </c>
      <c r="G6" s="103">
        <v>95</v>
      </c>
      <c r="H6" s="220">
        <v>95</v>
      </c>
      <c r="I6" s="220">
        <v>101</v>
      </c>
      <c r="J6" s="222">
        <v>99</v>
      </c>
      <c r="K6" s="220">
        <v>99</v>
      </c>
      <c r="L6" s="220">
        <v>97</v>
      </c>
      <c r="M6" s="105">
        <v>109</v>
      </c>
      <c r="N6" s="106">
        <v>105</v>
      </c>
      <c r="O6" s="105">
        <v>109</v>
      </c>
      <c r="P6" s="107">
        <f>SUM(O6-C6)</f>
        <v>40</v>
      </c>
      <c r="Q6" s="108">
        <f>SUM(P6/C6)</f>
        <v>0.5797101449275363</v>
      </c>
      <c r="R6" s="109">
        <f>C6*(1+3%)</f>
        <v>71.07000000000001</v>
      </c>
      <c r="S6" s="110">
        <f>Q6</f>
        <v>0.5797101449275363</v>
      </c>
      <c r="T6" s="111" t="str">
        <f>IF(U6&gt;1000,"SM",IF(U6&gt;500,"MG",IF(U6&gt;300,"L",IF(U6&gt;100,"M",IF(U6&gt;10,"S")))))</f>
        <v>M</v>
      </c>
      <c r="U6" s="111">
        <v>109</v>
      </c>
      <c r="V6" s="111">
        <v>0</v>
      </c>
      <c r="W6" s="111">
        <f>U6-O6-V6</f>
        <v>0</v>
      </c>
      <c r="X6" s="112" t="s">
        <v>135</v>
      </c>
      <c r="Y6" s="36">
        <f>(O6+V6)/U6</f>
        <v>1</v>
      </c>
      <c r="Z6" s="111" t="s">
        <v>117</v>
      </c>
    </row>
    <row r="7" spans="1:26" ht="12.75">
      <c r="A7" s="192">
        <v>543</v>
      </c>
      <c r="B7" s="202" t="s">
        <v>65</v>
      </c>
      <c r="C7" s="102">
        <v>78</v>
      </c>
      <c r="D7" s="103">
        <v>73</v>
      </c>
      <c r="E7" s="103">
        <v>73</v>
      </c>
      <c r="F7" s="104">
        <v>73</v>
      </c>
      <c r="G7" s="103">
        <v>75</v>
      </c>
      <c r="H7" s="220">
        <v>74</v>
      </c>
      <c r="I7" s="220">
        <v>76</v>
      </c>
      <c r="J7" s="222">
        <v>76</v>
      </c>
      <c r="K7" s="220">
        <v>77</v>
      </c>
      <c r="L7" s="220">
        <v>76</v>
      </c>
      <c r="M7" s="105">
        <v>76</v>
      </c>
      <c r="N7" s="106">
        <v>76</v>
      </c>
      <c r="O7" s="105">
        <v>74</v>
      </c>
      <c r="P7" s="107">
        <f>SUM(O7-C7)</f>
        <v>-4</v>
      </c>
      <c r="Q7" s="108">
        <f>SUM(P7/C7)</f>
        <v>-0.05128205128205128</v>
      </c>
      <c r="R7" s="109">
        <f>C7*(1+3%)</f>
        <v>80.34</v>
      </c>
      <c r="S7" s="110">
        <f>Q7</f>
        <v>-0.05128205128205128</v>
      </c>
      <c r="T7" s="111" t="str">
        <f>IF(U7&gt;1000,"SM",IF(U7&gt;500,"MG",IF(U7&gt;300,"L",IF(U7&gt;100,"M",IF(U7&gt;10,"S")))))</f>
        <v>S</v>
      </c>
      <c r="U7" s="111">
        <v>76</v>
      </c>
      <c r="V7" s="111">
        <v>0</v>
      </c>
      <c r="W7" s="111">
        <f>U7-O7-V7</f>
        <v>2</v>
      </c>
      <c r="X7" s="112" t="s">
        <v>135</v>
      </c>
      <c r="Y7" s="36">
        <f>(O7+V7)/U7</f>
        <v>0.9736842105263158</v>
      </c>
      <c r="Z7" s="111" t="s">
        <v>119</v>
      </c>
    </row>
    <row r="8" spans="1:26" ht="12.75">
      <c r="A8" s="192"/>
      <c r="B8" s="193"/>
      <c r="C8" s="102"/>
      <c r="D8" s="103"/>
      <c r="E8" s="103"/>
      <c r="F8" s="104"/>
      <c r="G8" s="103"/>
      <c r="H8" s="103"/>
      <c r="I8" s="103"/>
      <c r="J8" s="105"/>
      <c r="K8" s="105"/>
      <c r="L8" s="105"/>
      <c r="M8" s="105"/>
      <c r="N8" s="106"/>
      <c r="O8" s="105"/>
      <c r="P8" s="107" t="s">
        <v>1</v>
      </c>
      <c r="Q8" s="108"/>
      <c r="R8" s="109"/>
      <c r="S8" s="110"/>
      <c r="T8" s="112"/>
      <c r="U8" s="112"/>
      <c r="V8" s="112"/>
      <c r="W8" s="112"/>
      <c r="X8" s="112"/>
      <c r="Y8" s="36"/>
      <c r="Z8" s="112"/>
    </row>
    <row r="9" spans="1:26" ht="12.75">
      <c r="A9" s="192"/>
      <c r="B9" s="193"/>
      <c r="C9" s="102"/>
      <c r="D9" s="103"/>
      <c r="E9" s="103"/>
      <c r="F9" s="104"/>
      <c r="G9" s="103"/>
      <c r="H9" s="103"/>
      <c r="I9" s="103"/>
      <c r="J9" s="105"/>
      <c r="K9" s="105"/>
      <c r="L9" s="105"/>
      <c r="M9" s="105"/>
      <c r="N9" s="106"/>
      <c r="O9" s="105"/>
      <c r="P9" s="107" t="s">
        <v>1</v>
      </c>
      <c r="Q9" s="108"/>
      <c r="R9" s="109"/>
      <c r="S9" s="110"/>
      <c r="T9" s="112"/>
      <c r="U9" s="112"/>
      <c r="V9" s="112"/>
      <c r="W9" s="112"/>
      <c r="X9" s="112"/>
      <c r="Y9" s="36"/>
      <c r="Z9" s="112"/>
    </row>
    <row r="10" spans="1:26" ht="12.75">
      <c r="A10" s="192"/>
      <c r="B10" s="193"/>
      <c r="C10" s="102"/>
      <c r="D10" s="103"/>
      <c r="E10" s="103"/>
      <c r="F10" s="104"/>
      <c r="G10" s="103"/>
      <c r="H10" s="103"/>
      <c r="I10" s="103"/>
      <c r="J10" s="105"/>
      <c r="K10" s="105"/>
      <c r="L10" s="105"/>
      <c r="M10" s="105"/>
      <c r="N10" s="106"/>
      <c r="O10" s="105"/>
      <c r="P10" s="107" t="s">
        <v>1</v>
      </c>
      <c r="Q10" s="108"/>
      <c r="R10" s="109"/>
      <c r="S10" s="110"/>
      <c r="T10" s="112"/>
      <c r="U10" s="112"/>
      <c r="V10" s="112"/>
      <c r="W10" s="112"/>
      <c r="X10" s="112"/>
      <c r="Y10" s="36"/>
      <c r="Z10" s="112"/>
    </row>
    <row r="11" spans="1:26" ht="12.75">
      <c r="A11" s="115" t="s">
        <v>1</v>
      </c>
      <c r="B11" s="116" t="s">
        <v>1</v>
      </c>
      <c r="C11" s="105"/>
      <c r="D11" s="103"/>
      <c r="E11" s="103" t="s">
        <v>1</v>
      </c>
      <c r="F11" s="104" t="s">
        <v>1</v>
      </c>
      <c r="G11" s="103" t="s">
        <v>1</v>
      </c>
      <c r="H11" s="103" t="s">
        <v>1</v>
      </c>
      <c r="I11" s="103" t="s">
        <v>1</v>
      </c>
      <c r="J11" s="105" t="s">
        <v>1</v>
      </c>
      <c r="K11" s="105" t="s">
        <v>1</v>
      </c>
      <c r="L11" s="105" t="s">
        <v>1</v>
      </c>
      <c r="M11" s="105" t="s">
        <v>1</v>
      </c>
      <c r="N11" s="106" t="s">
        <v>1</v>
      </c>
      <c r="O11" s="105" t="s">
        <v>1</v>
      </c>
      <c r="P11" s="107" t="s">
        <v>1</v>
      </c>
      <c r="Q11" s="108"/>
      <c r="R11" s="109"/>
      <c r="S11" s="110"/>
      <c r="T11" s="112"/>
      <c r="U11" s="112"/>
      <c r="V11" s="112"/>
      <c r="W11" s="112"/>
      <c r="X11" s="112"/>
      <c r="Y11" s="36"/>
      <c r="Z11" s="112"/>
    </row>
    <row r="12" spans="1:26" s="130" customFormat="1" ht="12.75">
      <c r="A12" s="114" t="s">
        <v>1</v>
      </c>
      <c r="B12" s="125" t="s">
        <v>3</v>
      </c>
      <c r="C12" s="126">
        <f aca="true" t="shared" si="0" ref="C12:O12">SUM(C6:C11)</f>
        <v>147</v>
      </c>
      <c r="D12" s="126">
        <f t="shared" si="0"/>
        <v>155</v>
      </c>
      <c r="E12" s="126">
        <f t="shared" si="0"/>
        <v>153</v>
      </c>
      <c r="F12" s="126">
        <f t="shared" si="0"/>
        <v>170</v>
      </c>
      <c r="G12" s="126">
        <f t="shared" si="0"/>
        <v>170</v>
      </c>
      <c r="H12" s="126">
        <f t="shared" si="0"/>
        <v>169</v>
      </c>
      <c r="I12" s="126">
        <f t="shared" si="0"/>
        <v>177</v>
      </c>
      <c r="J12" s="126">
        <f t="shared" si="0"/>
        <v>175</v>
      </c>
      <c r="K12" s="126">
        <f t="shared" si="0"/>
        <v>176</v>
      </c>
      <c r="L12" s="126">
        <f t="shared" si="0"/>
        <v>173</v>
      </c>
      <c r="M12" s="126">
        <f t="shared" si="0"/>
        <v>185</v>
      </c>
      <c r="N12" s="126">
        <f t="shared" si="0"/>
        <v>181</v>
      </c>
      <c r="O12" s="126">
        <f t="shared" si="0"/>
        <v>183</v>
      </c>
      <c r="P12" s="107">
        <f>SUM(O12-C12)</f>
        <v>36</v>
      </c>
      <c r="Q12" s="127">
        <f>SUM(P12/C12)</f>
        <v>0.24489795918367346</v>
      </c>
      <c r="R12" s="128">
        <f>C12*(1+3%)</f>
        <v>151.41</v>
      </c>
      <c r="S12" s="110">
        <f>Q12</f>
        <v>0.24489795918367346</v>
      </c>
      <c r="T12" s="129"/>
      <c r="U12" s="129">
        <f>SUM(U6:U7)</f>
        <v>185</v>
      </c>
      <c r="V12" s="129">
        <f>SUM(V6:V7)</f>
        <v>0</v>
      </c>
      <c r="W12" s="129">
        <f>SUM(W6:W7)</f>
        <v>2</v>
      </c>
      <c r="X12" s="129"/>
      <c r="Y12" s="36">
        <f>(O12+V12)/U12</f>
        <v>0.9891891891891892</v>
      </c>
      <c r="Z12" s="129"/>
    </row>
    <row r="13" spans="1:19" s="2" customFormat="1" ht="12.75">
      <c r="A13" s="2" t="s">
        <v>108</v>
      </c>
      <c r="P13" s="3"/>
      <c r="Q13" s="6"/>
      <c r="R13" s="131"/>
      <c r="S13" s="132"/>
    </row>
    <row r="14" spans="2:19" s="2" customFormat="1" ht="12.75">
      <c r="B14" s="133" t="s">
        <v>95</v>
      </c>
      <c r="P14" s="3"/>
      <c r="Q14" s="6"/>
      <c r="R14" s="131"/>
      <c r="S14" s="134"/>
    </row>
    <row r="15" spans="2:19" s="2" customFormat="1" ht="12.75">
      <c r="B15" s="2" t="s">
        <v>96</v>
      </c>
      <c r="P15" s="3"/>
      <c r="Q15" s="6"/>
      <c r="R15" s="131"/>
      <c r="S15" s="134"/>
    </row>
    <row r="16" spans="2:19" s="2" customFormat="1" ht="12.75">
      <c r="B16" s="2" t="s">
        <v>132</v>
      </c>
      <c r="P16" s="3"/>
      <c r="Q16" s="6"/>
      <c r="R16" s="131"/>
      <c r="S16" s="134"/>
    </row>
    <row r="17" spans="16:17" ht="12.75">
      <c r="P17" s="5"/>
      <c r="Q17" s="135"/>
    </row>
    <row r="18" spans="2:18" ht="15.75">
      <c r="B18" s="162" t="s">
        <v>28</v>
      </c>
      <c r="C18" s="137">
        <v>40878</v>
      </c>
      <c r="D18" s="138">
        <v>40909</v>
      </c>
      <c r="E18" s="138">
        <v>40940</v>
      </c>
      <c r="F18" s="139">
        <v>40969</v>
      </c>
      <c r="G18" s="139">
        <v>41000</v>
      </c>
      <c r="H18" s="138">
        <v>41030</v>
      </c>
      <c r="I18" s="139">
        <v>41061</v>
      </c>
      <c r="J18" s="139">
        <v>41091</v>
      </c>
      <c r="K18" s="138">
        <v>41122</v>
      </c>
      <c r="L18" s="138">
        <v>41153</v>
      </c>
      <c r="M18" s="138">
        <v>41183</v>
      </c>
      <c r="N18" s="138">
        <v>41214</v>
      </c>
      <c r="O18" s="138">
        <v>41244</v>
      </c>
      <c r="P18" s="140" t="s">
        <v>134</v>
      </c>
      <c r="Q18" s="141" t="s">
        <v>17</v>
      </c>
      <c r="R18" s="140" t="s">
        <v>16</v>
      </c>
    </row>
    <row r="19" spans="1:18" ht="12.75">
      <c r="A19" s="142" t="s">
        <v>1</v>
      </c>
      <c r="B19" s="143" t="s">
        <v>12</v>
      </c>
      <c r="C19" s="102">
        <f>+C12</f>
        <v>147</v>
      </c>
      <c r="D19" s="103">
        <f>+D12</f>
        <v>155</v>
      </c>
      <c r="E19" s="103">
        <f aca="true" t="shared" si="1" ref="E19:O19">+E12</f>
        <v>153</v>
      </c>
      <c r="F19" s="103">
        <f t="shared" si="1"/>
        <v>170</v>
      </c>
      <c r="G19" s="103">
        <f t="shared" si="1"/>
        <v>170</v>
      </c>
      <c r="H19" s="103">
        <f t="shared" si="1"/>
        <v>169</v>
      </c>
      <c r="I19" s="103">
        <f t="shared" si="1"/>
        <v>177</v>
      </c>
      <c r="J19" s="103">
        <f t="shared" si="1"/>
        <v>175</v>
      </c>
      <c r="K19" s="103">
        <f t="shared" si="1"/>
        <v>176</v>
      </c>
      <c r="L19" s="103">
        <f t="shared" si="1"/>
        <v>173</v>
      </c>
      <c r="M19" s="103">
        <f t="shared" si="1"/>
        <v>185</v>
      </c>
      <c r="N19" s="103">
        <f t="shared" si="1"/>
        <v>181</v>
      </c>
      <c r="O19" s="103">
        <f t="shared" si="1"/>
        <v>183</v>
      </c>
      <c r="P19" s="107">
        <f>SUM(O19-C19)</f>
        <v>36</v>
      </c>
      <c r="Q19" s="108">
        <f>SUM(P19/C19)</f>
        <v>0.24489795918367346</v>
      </c>
      <c r="R19" s="109">
        <f>C19*(1+3%)</f>
        <v>151.41</v>
      </c>
    </row>
    <row r="20" spans="2:18" ht="12.75">
      <c r="B20" s="112" t="s">
        <v>13</v>
      </c>
      <c r="C20" s="102">
        <v>69</v>
      </c>
      <c r="D20" s="103">
        <v>56</v>
      </c>
      <c r="E20" s="103">
        <v>55</v>
      </c>
      <c r="F20" s="104">
        <v>47</v>
      </c>
      <c r="G20" s="103">
        <v>50</v>
      </c>
      <c r="H20" s="103">
        <v>49</v>
      </c>
      <c r="I20" s="103">
        <v>50</v>
      </c>
      <c r="J20" s="105">
        <v>53</v>
      </c>
      <c r="K20" s="105">
        <v>50</v>
      </c>
      <c r="L20" s="105">
        <v>50</v>
      </c>
      <c r="M20" s="105">
        <v>46</v>
      </c>
      <c r="N20" s="106">
        <v>49</v>
      </c>
      <c r="O20" s="105">
        <v>50</v>
      </c>
      <c r="P20" s="107">
        <f>SUM(O20-C20)</f>
        <v>-19</v>
      </c>
      <c r="Q20" s="108">
        <f>SUM(P20/C20)</f>
        <v>-0.2753623188405797</v>
      </c>
      <c r="R20" s="109">
        <f>C20*(1+3%)</f>
        <v>71.07000000000001</v>
      </c>
    </row>
    <row r="21" spans="2:18" s="142" customFormat="1" ht="12.75">
      <c r="B21" s="144" t="s">
        <v>14</v>
      </c>
      <c r="C21" s="128">
        <f>SUM(C19:C20)</f>
        <v>216</v>
      </c>
      <c r="D21" s="128">
        <f>SUM(D19:D20)</f>
        <v>211</v>
      </c>
      <c r="E21" s="128">
        <f aca="true" t="shared" si="2" ref="E21:O21">SUM(E19:E20)</f>
        <v>208</v>
      </c>
      <c r="F21" s="128">
        <f t="shared" si="2"/>
        <v>217</v>
      </c>
      <c r="G21" s="128">
        <f t="shared" si="2"/>
        <v>220</v>
      </c>
      <c r="H21" s="128">
        <f t="shared" si="2"/>
        <v>218</v>
      </c>
      <c r="I21" s="128">
        <f t="shared" si="2"/>
        <v>227</v>
      </c>
      <c r="J21" s="128">
        <f t="shared" si="2"/>
        <v>228</v>
      </c>
      <c r="K21" s="128">
        <f t="shared" si="2"/>
        <v>226</v>
      </c>
      <c r="L21" s="128">
        <f t="shared" si="2"/>
        <v>223</v>
      </c>
      <c r="M21" s="128">
        <f t="shared" si="2"/>
        <v>231</v>
      </c>
      <c r="N21" s="128">
        <f t="shared" si="2"/>
        <v>230</v>
      </c>
      <c r="O21" s="128">
        <f t="shared" si="2"/>
        <v>233</v>
      </c>
      <c r="P21" s="107">
        <f>SUM(O21-C21)</f>
        <v>17</v>
      </c>
      <c r="Q21" s="145">
        <f>SUM(P21/C21)</f>
        <v>0.0787037037037037</v>
      </c>
      <c r="R21" s="128">
        <f>C21*(1+3%)</f>
        <v>222.48000000000002</v>
      </c>
    </row>
    <row r="22" spans="2:18" s="142" customFormat="1" ht="12.75">
      <c r="B22" s="146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6"/>
      <c r="Q22" s="148"/>
      <c r="R22" s="147"/>
    </row>
    <row r="23" spans="2:18" ht="13.5" thickBot="1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/>
      <c r="Q23" s="17"/>
      <c r="R23" s="17"/>
    </row>
    <row r="24" spans="2:18" ht="13.5" thickBot="1">
      <c r="B24" s="18" t="s">
        <v>120</v>
      </c>
      <c r="C24" s="19">
        <v>40908</v>
      </c>
      <c r="D24" s="20">
        <v>41274</v>
      </c>
      <c r="E24" s="15"/>
      <c r="F24" s="15"/>
      <c r="G24" s="15"/>
      <c r="H24" s="15"/>
      <c r="I24" s="15"/>
      <c r="J24" s="15"/>
      <c r="K24" s="15"/>
      <c r="L24" s="16"/>
      <c r="P24" s="5"/>
      <c r="Q24" s="21"/>
      <c r="R24" s="22" t="s">
        <v>9</v>
      </c>
    </row>
    <row r="25" spans="2:18" ht="12.75">
      <c r="B25" s="23" t="s">
        <v>121</v>
      </c>
      <c r="C25" s="24">
        <v>1</v>
      </c>
      <c r="D25" s="24">
        <v>1</v>
      </c>
      <c r="E25" s="15"/>
      <c r="F25" s="15"/>
      <c r="G25" s="15"/>
      <c r="H25" s="15"/>
      <c r="I25" s="15"/>
      <c r="J25" s="15"/>
      <c r="K25" s="15"/>
      <c r="L25" s="16"/>
      <c r="P25" s="5"/>
      <c r="Q25" s="25"/>
      <c r="R25" s="22" t="s">
        <v>122</v>
      </c>
    </row>
    <row r="26" spans="2:18" ht="12.75">
      <c r="B26" s="26" t="s">
        <v>123</v>
      </c>
      <c r="C26" s="27">
        <v>27</v>
      </c>
      <c r="D26" s="27">
        <v>26</v>
      </c>
      <c r="E26" s="15"/>
      <c r="F26" s="15"/>
      <c r="G26" s="15"/>
      <c r="H26" s="15"/>
      <c r="I26" s="15"/>
      <c r="J26" s="15"/>
      <c r="K26" s="15"/>
      <c r="L26" s="16"/>
      <c r="P26" s="5"/>
      <c r="Q26" s="28"/>
      <c r="R26" s="22" t="s">
        <v>101</v>
      </c>
    </row>
    <row r="27" spans="2:18" ht="13.5" thickBot="1">
      <c r="B27" s="29" t="s">
        <v>124</v>
      </c>
      <c r="C27" s="30">
        <v>8</v>
      </c>
      <c r="D27" s="30">
        <v>8</v>
      </c>
      <c r="L27" s="22"/>
      <c r="M27" s="22"/>
      <c r="N27" s="31"/>
      <c r="P27" s="5"/>
      <c r="Q27" s="5"/>
      <c r="R27" s="5"/>
    </row>
    <row r="28" spans="2:18" ht="13.5" thickBot="1">
      <c r="B28" s="32" t="s">
        <v>125</v>
      </c>
      <c r="C28" s="33">
        <v>35</v>
      </c>
      <c r="D28" s="33">
        <f>SUM(D26:D27)</f>
        <v>34</v>
      </c>
      <c r="L28" s="22"/>
      <c r="M28" s="22"/>
      <c r="N28" s="31"/>
      <c r="P28" s="5"/>
      <c r="Q28" s="5"/>
      <c r="R28" s="5"/>
    </row>
    <row r="29" ht="12.75">
      <c r="Q29" s="22"/>
    </row>
    <row r="30" spans="17:18" ht="12.75">
      <c r="Q30" s="5"/>
      <c r="R30" s="5"/>
    </row>
    <row r="31" spans="1:18" ht="12.75">
      <c r="A31" s="149" t="s">
        <v>98</v>
      </c>
      <c r="B31" s="150"/>
      <c r="Q31" s="5"/>
      <c r="R31" s="5"/>
    </row>
    <row r="32" spans="1:15" ht="12.75">
      <c r="A32" s="4" t="s">
        <v>97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.75">
      <c r="A33" s="2" t="s">
        <v>109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</sheetData>
  <sheetProtection/>
  <mergeCells count="1">
    <mergeCell ref="T4:Y4"/>
  </mergeCells>
  <conditionalFormatting sqref="S12 S6:S7">
    <cfRule type="cellIs" priority="103" dxfId="4" operator="greaterThanOrEqual">
      <formula>3%</formula>
    </cfRule>
    <cfRule type="cellIs" priority="104" dxfId="3" operator="between">
      <formula>0%</formula>
      <formula>2.99%</formula>
    </cfRule>
    <cfRule type="cellIs" priority="107" dxfId="2" operator="lessThan">
      <formula>0%</formula>
    </cfRule>
  </conditionalFormatting>
  <conditionalFormatting sqref="O25">
    <cfRule type="iconSet" priority="2" dxfId="0">
      <iconSet iconSet="3Symbols2">
        <cfvo type="percent" val="0"/>
        <cfvo type="percent" val="33"/>
        <cfvo type="percent" val="67"/>
      </iconSet>
    </cfRule>
  </conditionalFormatting>
  <printOptions/>
  <pageMargins left="0.3" right="0.3" top="0.6" bottom="0.4" header="0.2" footer="0.2"/>
  <pageSetup fitToHeight="1" fitToWidth="1" horizontalDpi="600" verticalDpi="600" orientation="landscape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57421875" style="5" customWidth="1"/>
    <col min="2" max="2" width="24.140625" style="5" customWidth="1"/>
    <col min="3" max="3" width="8.7109375" style="5" bestFit="1" customWidth="1"/>
    <col min="4" max="4" width="8.421875" style="5" customWidth="1"/>
    <col min="5" max="7" width="7.00390625" style="5" customWidth="1"/>
    <col min="8" max="8" width="8.28125" style="5" customWidth="1"/>
    <col min="9" max="15" width="7.00390625" style="5" customWidth="1"/>
    <col min="16" max="16" width="8.00390625" style="22" customWidth="1"/>
    <col min="17" max="17" width="9.7109375" style="71" customWidth="1"/>
    <col min="18" max="18" width="6.8515625" style="31" customWidth="1"/>
    <col min="19" max="19" width="13.421875" style="5" customWidth="1"/>
    <col min="20" max="16384" width="9.140625" style="5" customWidth="1"/>
  </cols>
  <sheetData>
    <row r="1" spans="1:15" ht="15.75">
      <c r="A1" s="65"/>
      <c r="B1" s="66"/>
      <c r="C1" s="66"/>
      <c r="D1" s="67"/>
      <c r="E1" s="67"/>
      <c r="F1" s="67"/>
      <c r="G1" s="67"/>
      <c r="H1" s="68" t="s">
        <v>29</v>
      </c>
      <c r="I1" s="67"/>
      <c r="J1" s="69"/>
      <c r="K1" s="70"/>
      <c r="L1" s="70"/>
      <c r="M1" s="70"/>
      <c r="N1" s="70"/>
      <c r="O1" s="70"/>
    </row>
    <row r="2" spans="1:18" s="81" customFormat="1" ht="15.75">
      <c r="A2" s="72"/>
      <c r="B2" s="73"/>
      <c r="C2" s="73"/>
      <c r="D2" s="74"/>
      <c r="E2" s="74"/>
      <c r="F2" s="75"/>
      <c r="G2" s="68"/>
      <c r="H2" s="68" t="s">
        <v>103</v>
      </c>
      <c r="I2" s="76"/>
      <c r="J2" s="74"/>
      <c r="K2" s="77"/>
      <c r="L2" s="77"/>
      <c r="M2" s="77"/>
      <c r="N2" s="77"/>
      <c r="O2" s="77"/>
      <c r="P2" s="78"/>
      <c r="Q2" s="79"/>
      <c r="R2" s="80"/>
    </row>
    <row r="3" spans="1:18" s="14" customFormat="1" ht="16.5" thickBot="1">
      <c r="A3" s="82"/>
      <c r="B3" s="82"/>
      <c r="C3" s="82"/>
      <c r="D3" s="83"/>
      <c r="E3" s="84"/>
      <c r="F3" s="85"/>
      <c r="G3" s="85"/>
      <c r="H3" s="50" t="s">
        <v>138</v>
      </c>
      <c r="I3" s="85"/>
      <c r="J3" s="85"/>
      <c r="K3" s="82"/>
      <c r="L3" s="82"/>
      <c r="M3" s="82"/>
      <c r="N3" s="82"/>
      <c r="O3" s="82"/>
      <c r="P3" s="86"/>
      <c r="Q3" s="87"/>
      <c r="R3" s="88"/>
    </row>
    <row r="4" spans="1:26" s="14" customFormat="1" ht="12.75">
      <c r="A4" s="89"/>
      <c r="B4" s="89"/>
      <c r="C4" s="89"/>
      <c r="D4" s="90"/>
      <c r="E4" s="91"/>
      <c r="F4" s="92"/>
      <c r="G4" s="93"/>
      <c r="H4" s="94"/>
      <c r="I4" s="91"/>
      <c r="J4" s="91" t="s">
        <v>1</v>
      </c>
      <c r="K4" s="95"/>
      <c r="L4" s="91"/>
      <c r="M4" s="91"/>
      <c r="N4" s="91"/>
      <c r="O4" s="94"/>
      <c r="P4" s="96"/>
      <c r="Q4" s="97"/>
      <c r="R4" s="96"/>
      <c r="T4" s="228" t="s">
        <v>110</v>
      </c>
      <c r="U4" s="229"/>
      <c r="V4" s="229"/>
      <c r="W4" s="229"/>
      <c r="X4" s="229"/>
      <c r="Y4" s="230"/>
      <c r="Z4" s="11" t="s">
        <v>111</v>
      </c>
    </row>
    <row r="5" spans="1:26" s="99" customFormat="1" ht="48" customHeight="1">
      <c r="A5" s="7" t="s">
        <v>104</v>
      </c>
      <c r="B5" s="7" t="s">
        <v>2</v>
      </c>
      <c r="C5" s="8">
        <v>40908</v>
      </c>
      <c r="D5" s="9">
        <v>40909</v>
      </c>
      <c r="E5" s="9">
        <v>40940</v>
      </c>
      <c r="F5" s="9">
        <v>40969</v>
      </c>
      <c r="G5" s="9">
        <v>41000</v>
      </c>
      <c r="H5" s="9">
        <v>41030</v>
      </c>
      <c r="I5" s="9">
        <v>41061</v>
      </c>
      <c r="J5" s="9">
        <v>41091</v>
      </c>
      <c r="K5" s="9">
        <v>41122</v>
      </c>
      <c r="L5" s="9">
        <v>41153</v>
      </c>
      <c r="M5" s="9">
        <v>41183</v>
      </c>
      <c r="N5" s="9">
        <v>41214</v>
      </c>
      <c r="O5" s="9">
        <v>41244</v>
      </c>
      <c r="P5" s="10" t="s">
        <v>105</v>
      </c>
      <c r="Q5" s="10" t="s">
        <v>106</v>
      </c>
      <c r="R5" s="7" t="s">
        <v>107</v>
      </c>
      <c r="S5" s="98" t="s">
        <v>11</v>
      </c>
      <c r="T5" s="12" t="s">
        <v>112</v>
      </c>
      <c r="U5" s="12" t="s">
        <v>113</v>
      </c>
      <c r="V5" s="12" t="s">
        <v>131</v>
      </c>
      <c r="W5" s="12" t="s">
        <v>114</v>
      </c>
      <c r="X5" s="12" t="s">
        <v>115</v>
      </c>
      <c r="Y5" s="12" t="s">
        <v>130</v>
      </c>
      <c r="Z5" s="13" t="s">
        <v>116</v>
      </c>
    </row>
    <row r="6" spans="1:26" ht="12.75">
      <c r="A6" s="181">
        <v>10</v>
      </c>
      <c r="B6" s="198" t="s">
        <v>66</v>
      </c>
      <c r="C6" s="221">
        <v>270</v>
      </c>
      <c r="D6" s="212">
        <v>268</v>
      </c>
      <c r="E6" s="212">
        <v>270</v>
      </c>
      <c r="F6" s="213">
        <v>277</v>
      </c>
      <c r="G6" s="212">
        <v>277</v>
      </c>
      <c r="H6" s="204">
        <v>274</v>
      </c>
      <c r="I6" s="204">
        <v>266</v>
      </c>
      <c r="J6" s="207">
        <v>262</v>
      </c>
      <c r="K6" s="204">
        <v>261</v>
      </c>
      <c r="L6" s="204">
        <v>270</v>
      </c>
      <c r="M6" s="214">
        <v>273</v>
      </c>
      <c r="N6" s="204">
        <v>275</v>
      </c>
      <c r="O6" s="214">
        <v>280</v>
      </c>
      <c r="P6" s="107">
        <f>SUM(O6-C6)</f>
        <v>10</v>
      </c>
      <c r="Q6" s="108">
        <f>SUM(P6/C6)</f>
        <v>0.037037037037037035</v>
      </c>
      <c r="R6" s="109">
        <f>C6*(1+3%)</f>
        <v>278.1</v>
      </c>
      <c r="S6" s="110">
        <f aca="true" t="shared" si="0" ref="S6:S22">Q6</f>
        <v>0.037037037037037035</v>
      </c>
      <c r="T6" s="111" t="str">
        <f>IF(U6&gt;1000,"SM",IF(U6&gt;500,"MG",IF(U6&gt;300,"L",IF(U6&gt;100,"M",IF(U6&gt;10,"S")))))</f>
        <v>M</v>
      </c>
      <c r="U6" s="109">
        <v>280</v>
      </c>
      <c r="V6" s="111">
        <v>0</v>
      </c>
      <c r="W6" s="111">
        <f>U6-O6-V6</f>
        <v>0</v>
      </c>
      <c r="X6" s="112" t="s">
        <v>135</v>
      </c>
      <c r="Y6" s="183">
        <f>(O6+V6)/U6</f>
        <v>1</v>
      </c>
      <c r="Z6" s="111" t="s">
        <v>128</v>
      </c>
    </row>
    <row r="7" spans="1:26" ht="12.75">
      <c r="A7" s="181">
        <v>100</v>
      </c>
      <c r="B7" s="198" t="s">
        <v>67</v>
      </c>
      <c r="C7" s="221">
        <v>246</v>
      </c>
      <c r="D7" s="212">
        <v>251</v>
      </c>
      <c r="E7" s="212">
        <v>248</v>
      </c>
      <c r="F7" s="213">
        <v>246</v>
      </c>
      <c r="G7" s="212">
        <v>242</v>
      </c>
      <c r="H7" s="204">
        <v>265</v>
      </c>
      <c r="I7" s="204">
        <v>266</v>
      </c>
      <c r="J7" s="207">
        <v>264</v>
      </c>
      <c r="K7" s="204">
        <v>260</v>
      </c>
      <c r="L7" s="204">
        <v>262</v>
      </c>
      <c r="M7" s="214">
        <v>234</v>
      </c>
      <c r="N7" s="204">
        <v>233</v>
      </c>
      <c r="O7" s="214">
        <v>267</v>
      </c>
      <c r="P7" s="107">
        <f aca="true" t="shared" si="1" ref="P7:P22">SUM(O7-C7)</f>
        <v>21</v>
      </c>
      <c r="Q7" s="108">
        <f aca="true" t="shared" si="2" ref="Q7:Q20">SUM(P7/C7)</f>
        <v>0.08536585365853659</v>
      </c>
      <c r="R7" s="109">
        <f aca="true" t="shared" si="3" ref="R7:R20">C7*(1+3%)</f>
        <v>253.38</v>
      </c>
      <c r="S7" s="110">
        <f t="shared" si="0"/>
        <v>0.08536585365853659</v>
      </c>
      <c r="T7" s="111" t="str">
        <f aca="true" t="shared" si="4" ref="T7:T22">IF(U7&gt;1000,"SM",IF(U7&gt;500,"MG",IF(U7&gt;300,"L",IF(U7&gt;100,"M",IF(U7&gt;10,"S")))))</f>
        <v>L</v>
      </c>
      <c r="U7" s="109">
        <v>326</v>
      </c>
      <c r="V7" s="111">
        <v>59</v>
      </c>
      <c r="W7" s="111">
        <f aca="true" t="shared" si="5" ref="W7:W22">U7-O7-V7</f>
        <v>0</v>
      </c>
      <c r="X7" s="112" t="s">
        <v>135</v>
      </c>
      <c r="Y7" s="183">
        <f aca="true" t="shared" si="6" ref="Y7:Y22">(O7+V7)/U7</f>
        <v>1</v>
      </c>
      <c r="Z7" s="111" t="s">
        <v>117</v>
      </c>
    </row>
    <row r="8" spans="1:26" ht="12.75">
      <c r="A8" s="181">
        <v>163</v>
      </c>
      <c r="B8" s="198" t="s">
        <v>68</v>
      </c>
      <c r="C8" s="221">
        <v>50</v>
      </c>
      <c r="D8" s="212">
        <v>50</v>
      </c>
      <c r="E8" s="212">
        <v>50</v>
      </c>
      <c r="F8" s="213">
        <v>52</v>
      </c>
      <c r="G8" s="212">
        <v>47</v>
      </c>
      <c r="H8" s="204">
        <v>47</v>
      </c>
      <c r="I8" s="204">
        <v>48</v>
      </c>
      <c r="J8" s="207">
        <v>48</v>
      </c>
      <c r="K8" s="204">
        <v>47</v>
      </c>
      <c r="L8" s="204">
        <v>47</v>
      </c>
      <c r="M8" s="214">
        <v>45</v>
      </c>
      <c r="N8" s="204">
        <v>45</v>
      </c>
      <c r="O8" s="214">
        <v>46</v>
      </c>
      <c r="P8" s="107">
        <f t="shared" si="1"/>
        <v>-4</v>
      </c>
      <c r="Q8" s="108">
        <f>SUM(P8/C8)</f>
        <v>-0.08</v>
      </c>
      <c r="R8" s="109">
        <f>C8*(1+3%)</f>
        <v>51.5</v>
      </c>
      <c r="S8" s="110">
        <f t="shared" si="0"/>
        <v>-0.08</v>
      </c>
      <c r="T8" s="111" t="str">
        <f t="shared" si="4"/>
        <v>S</v>
      </c>
      <c r="U8" s="109">
        <v>51</v>
      </c>
      <c r="V8" s="111">
        <v>2</v>
      </c>
      <c r="W8" s="111">
        <f t="shared" si="5"/>
        <v>3</v>
      </c>
      <c r="X8" s="112" t="s">
        <v>138</v>
      </c>
      <c r="Y8" s="183">
        <f t="shared" si="6"/>
        <v>0.9411764705882353</v>
      </c>
      <c r="Z8" s="111" t="s">
        <v>118</v>
      </c>
    </row>
    <row r="9" spans="1:26" ht="12.75">
      <c r="A9" s="181">
        <v>166</v>
      </c>
      <c r="B9" s="198" t="s">
        <v>69</v>
      </c>
      <c r="C9" s="223">
        <v>398</v>
      </c>
      <c r="D9" s="212">
        <v>396</v>
      </c>
      <c r="E9" s="212">
        <v>401</v>
      </c>
      <c r="F9" s="213">
        <v>408</v>
      </c>
      <c r="G9" s="212">
        <v>409</v>
      </c>
      <c r="H9" s="204">
        <v>408</v>
      </c>
      <c r="I9" s="204">
        <v>415</v>
      </c>
      <c r="J9" s="207">
        <v>407</v>
      </c>
      <c r="K9" s="204">
        <v>400</v>
      </c>
      <c r="L9" s="204">
        <v>397</v>
      </c>
      <c r="M9" s="214">
        <v>413</v>
      </c>
      <c r="N9" s="204">
        <v>410</v>
      </c>
      <c r="O9" s="215">
        <v>419</v>
      </c>
      <c r="P9" s="107">
        <f t="shared" si="1"/>
        <v>21</v>
      </c>
      <c r="Q9" s="108">
        <f t="shared" si="2"/>
        <v>0.052763819095477386</v>
      </c>
      <c r="R9" s="109">
        <f t="shared" si="3"/>
        <v>409.94</v>
      </c>
      <c r="S9" s="110">
        <f t="shared" si="0"/>
        <v>0.052763819095477386</v>
      </c>
      <c r="T9" s="111" t="str">
        <f t="shared" si="4"/>
        <v>L</v>
      </c>
      <c r="U9" s="109">
        <v>422</v>
      </c>
      <c r="V9" s="111">
        <v>3</v>
      </c>
      <c r="W9" s="111">
        <f t="shared" si="5"/>
        <v>0</v>
      </c>
      <c r="X9" s="112" t="s">
        <v>135</v>
      </c>
      <c r="Y9" s="183">
        <f t="shared" si="6"/>
        <v>1</v>
      </c>
      <c r="Z9" s="111" t="s">
        <v>128</v>
      </c>
    </row>
    <row r="10" spans="1:26" ht="12.75">
      <c r="A10" s="184">
        <v>167</v>
      </c>
      <c r="B10" s="198" t="s">
        <v>70</v>
      </c>
      <c r="C10" s="224">
        <v>341</v>
      </c>
      <c r="D10" s="212">
        <v>345</v>
      </c>
      <c r="E10" s="212">
        <v>339</v>
      </c>
      <c r="F10" s="213">
        <v>337</v>
      </c>
      <c r="G10" s="212">
        <v>335</v>
      </c>
      <c r="H10" s="204">
        <v>341</v>
      </c>
      <c r="I10" s="204">
        <v>335</v>
      </c>
      <c r="J10" s="207">
        <v>339</v>
      </c>
      <c r="K10" s="204">
        <v>333</v>
      </c>
      <c r="L10" s="204">
        <v>327</v>
      </c>
      <c r="M10" s="212">
        <v>333</v>
      </c>
      <c r="N10" s="204">
        <v>331</v>
      </c>
      <c r="O10" s="212">
        <v>326</v>
      </c>
      <c r="P10" s="107">
        <f t="shared" si="1"/>
        <v>-15</v>
      </c>
      <c r="Q10" s="108">
        <f t="shared" si="2"/>
        <v>-0.04398826979472141</v>
      </c>
      <c r="R10" s="109">
        <f t="shared" si="3"/>
        <v>351.23</v>
      </c>
      <c r="S10" s="110">
        <f t="shared" si="0"/>
        <v>-0.04398826979472141</v>
      </c>
      <c r="T10" s="111" t="str">
        <f t="shared" si="4"/>
        <v>L</v>
      </c>
      <c r="U10" s="109">
        <v>337</v>
      </c>
      <c r="V10" s="111">
        <v>1</v>
      </c>
      <c r="W10" s="111">
        <f t="shared" si="5"/>
        <v>10</v>
      </c>
      <c r="X10" s="112" t="s">
        <v>136</v>
      </c>
      <c r="Y10" s="183">
        <f t="shared" si="6"/>
        <v>0.9703264094955489</v>
      </c>
      <c r="Z10" s="111" t="s">
        <v>117</v>
      </c>
    </row>
    <row r="11" spans="1:26" ht="12.75">
      <c r="A11" s="184">
        <v>169</v>
      </c>
      <c r="B11" s="198" t="s">
        <v>71</v>
      </c>
      <c r="C11" s="221">
        <v>37</v>
      </c>
      <c r="D11" s="212">
        <v>39</v>
      </c>
      <c r="E11" s="212">
        <v>37</v>
      </c>
      <c r="F11" s="213">
        <v>38</v>
      </c>
      <c r="G11" s="212">
        <v>38</v>
      </c>
      <c r="H11" s="204">
        <v>40</v>
      </c>
      <c r="I11" s="204">
        <v>42</v>
      </c>
      <c r="J11" s="207">
        <v>41</v>
      </c>
      <c r="K11" s="204">
        <v>41</v>
      </c>
      <c r="L11" s="204">
        <v>40</v>
      </c>
      <c r="M11" s="214">
        <v>38</v>
      </c>
      <c r="N11" s="204">
        <v>36</v>
      </c>
      <c r="O11" s="214">
        <v>37</v>
      </c>
      <c r="P11" s="107">
        <f t="shared" si="1"/>
        <v>0</v>
      </c>
      <c r="Q11" s="108">
        <f t="shared" si="2"/>
        <v>0</v>
      </c>
      <c r="R11" s="109">
        <f t="shared" si="3"/>
        <v>38.11</v>
      </c>
      <c r="S11" s="110">
        <f t="shared" si="0"/>
        <v>0</v>
      </c>
      <c r="T11" s="111" t="str">
        <f t="shared" si="4"/>
        <v>S</v>
      </c>
      <c r="U11" s="109">
        <v>40</v>
      </c>
      <c r="V11" s="111">
        <v>1</v>
      </c>
      <c r="W11" s="111">
        <f t="shared" si="5"/>
        <v>2</v>
      </c>
      <c r="X11" s="112" t="s">
        <v>135</v>
      </c>
      <c r="Y11" s="183">
        <f t="shared" si="6"/>
        <v>0.95</v>
      </c>
      <c r="Z11" s="111" t="s">
        <v>118</v>
      </c>
    </row>
    <row r="12" spans="1:26" ht="12.75">
      <c r="A12" s="184">
        <v>180</v>
      </c>
      <c r="B12" s="198" t="s">
        <v>72</v>
      </c>
      <c r="C12" s="221">
        <v>210</v>
      </c>
      <c r="D12" s="212">
        <v>219</v>
      </c>
      <c r="E12" s="212">
        <v>216</v>
      </c>
      <c r="F12" s="213">
        <v>211</v>
      </c>
      <c r="G12" s="212">
        <v>213</v>
      </c>
      <c r="H12" s="204">
        <v>220</v>
      </c>
      <c r="I12" s="204">
        <v>218</v>
      </c>
      <c r="J12" s="207">
        <v>214</v>
      </c>
      <c r="K12" s="204">
        <v>215</v>
      </c>
      <c r="L12" s="204">
        <v>219</v>
      </c>
      <c r="M12" s="214">
        <v>219</v>
      </c>
      <c r="N12" s="204">
        <v>213</v>
      </c>
      <c r="O12" s="214">
        <v>212</v>
      </c>
      <c r="P12" s="107">
        <f t="shared" si="1"/>
        <v>2</v>
      </c>
      <c r="Q12" s="108">
        <f t="shared" si="2"/>
        <v>0.009523809523809525</v>
      </c>
      <c r="R12" s="109">
        <f t="shared" si="3"/>
        <v>216.3</v>
      </c>
      <c r="S12" s="110">
        <f t="shared" si="0"/>
        <v>0.009523809523809525</v>
      </c>
      <c r="T12" s="111" t="str">
        <f t="shared" si="4"/>
        <v>M</v>
      </c>
      <c r="U12" s="109">
        <v>220</v>
      </c>
      <c r="V12" s="111">
        <v>1</v>
      </c>
      <c r="W12" s="111">
        <f t="shared" si="5"/>
        <v>7</v>
      </c>
      <c r="X12" s="112" t="s">
        <v>135</v>
      </c>
      <c r="Y12" s="183">
        <f t="shared" si="6"/>
        <v>0.9681818181818181</v>
      </c>
      <c r="Z12" s="111" t="s">
        <v>117</v>
      </c>
    </row>
    <row r="13" spans="1:26" ht="12.75">
      <c r="A13" s="184">
        <v>209</v>
      </c>
      <c r="B13" s="198" t="s">
        <v>73</v>
      </c>
      <c r="C13" s="221">
        <v>128</v>
      </c>
      <c r="D13" s="212">
        <v>127</v>
      </c>
      <c r="E13" s="212">
        <v>140</v>
      </c>
      <c r="F13" s="213">
        <v>144</v>
      </c>
      <c r="G13" s="212">
        <v>156</v>
      </c>
      <c r="H13" s="204">
        <v>158</v>
      </c>
      <c r="I13" s="204">
        <v>160</v>
      </c>
      <c r="J13" s="207">
        <v>166</v>
      </c>
      <c r="K13" s="204">
        <v>168</v>
      </c>
      <c r="L13" s="204">
        <v>168</v>
      </c>
      <c r="M13" s="214">
        <v>165</v>
      </c>
      <c r="N13" s="204">
        <v>177</v>
      </c>
      <c r="O13" s="214">
        <v>184</v>
      </c>
      <c r="P13" s="107">
        <f t="shared" si="1"/>
        <v>56</v>
      </c>
      <c r="Q13" s="108">
        <f t="shared" si="2"/>
        <v>0.4375</v>
      </c>
      <c r="R13" s="109">
        <f t="shared" si="3"/>
        <v>131.84</v>
      </c>
      <c r="S13" s="110">
        <f t="shared" si="0"/>
        <v>0.4375</v>
      </c>
      <c r="T13" s="111" t="str">
        <f t="shared" si="4"/>
        <v>M</v>
      </c>
      <c r="U13" s="109">
        <v>184</v>
      </c>
      <c r="V13" s="111">
        <v>0</v>
      </c>
      <c r="W13" s="111">
        <f t="shared" si="5"/>
        <v>0</v>
      </c>
      <c r="X13" s="112" t="s">
        <v>135</v>
      </c>
      <c r="Y13" s="183">
        <f t="shared" si="6"/>
        <v>1</v>
      </c>
      <c r="Z13" s="111" t="s">
        <v>117</v>
      </c>
    </row>
    <row r="14" spans="1:26" ht="12.75">
      <c r="A14" s="184">
        <v>229</v>
      </c>
      <c r="B14" s="198" t="s">
        <v>74</v>
      </c>
      <c r="C14" s="221">
        <v>156</v>
      </c>
      <c r="D14" s="212">
        <v>154</v>
      </c>
      <c r="E14" s="212">
        <v>154</v>
      </c>
      <c r="F14" s="213">
        <v>164</v>
      </c>
      <c r="G14" s="212">
        <v>162</v>
      </c>
      <c r="H14" s="204">
        <v>161</v>
      </c>
      <c r="I14" s="204">
        <v>158</v>
      </c>
      <c r="J14" s="207">
        <v>162</v>
      </c>
      <c r="K14" s="204">
        <v>158</v>
      </c>
      <c r="L14" s="204">
        <v>160</v>
      </c>
      <c r="M14" s="214">
        <v>166</v>
      </c>
      <c r="N14" s="204">
        <v>165</v>
      </c>
      <c r="O14" s="214">
        <v>166</v>
      </c>
      <c r="P14" s="107">
        <f t="shared" si="1"/>
        <v>10</v>
      </c>
      <c r="Q14" s="108">
        <f t="shared" si="2"/>
        <v>0.0641025641025641</v>
      </c>
      <c r="R14" s="109">
        <f t="shared" si="3"/>
        <v>160.68</v>
      </c>
      <c r="S14" s="110">
        <f t="shared" si="0"/>
        <v>0.0641025641025641</v>
      </c>
      <c r="T14" s="111" t="str">
        <f t="shared" si="4"/>
        <v>M</v>
      </c>
      <c r="U14" s="109">
        <v>166</v>
      </c>
      <c r="V14" s="111">
        <v>0</v>
      </c>
      <c r="W14" s="111">
        <f t="shared" si="5"/>
        <v>0</v>
      </c>
      <c r="X14" s="112" t="s">
        <v>135</v>
      </c>
      <c r="Y14" s="183">
        <f t="shared" si="6"/>
        <v>1</v>
      </c>
      <c r="Z14" s="111" t="s">
        <v>128</v>
      </c>
    </row>
    <row r="15" spans="1:26" ht="12.75">
      <c r="A15" s="184">
        <v>261</v>
      </c>
      <c r="B15" s="198" t="s">
        <v>75</v>
      </c>
      <c r="C15" s="221">
        <v>108</v>
      </c>
      <c r="D15" s="212">
        <v>112</v>
      </c>
      <c r="E15" s="212">
        <v>110</v>
      </c>
      <c r="F15" s="213">
        <v>110</v>
      </c>
      <c r="G15" s="212">
        <v>111</v>
      </c>
      <c r="H15" s="204">
        <v>112</v>
      </c>
      <c r="I15" s="204">
        <v>112</v>
      </c>
      <c r="J15" s="207">
        <v>116</v>
      </c>
      <c r="K15" s="204">
        <v>116</v>
      </c>
      <c r="L15" s="204">
        <v>116</v>
      </c>
      <c r="M15" s="214">
        <v>116</v>
      </c>
      <c r="N15" s="204">
        <v>120</v>
      </c>
      <c r="O15" s="214">
        <v>119</v>
      </c>
      <c r="P15" s="107">
        <f t="shared" si="1"/>
        <v>11</v>
      </c>
      <c r="Q15" s="108">
        <f t="shared" si="2"/>
        <v>0.10185185185185185</v>
      </c>
      <c r="R15" s="109">
        <f t="shared" si="3"/>
        <v>111.24000000000001</v>
      </c>
      <c r="S15" s="110">
        <f t="shared" si="0"/>
        <v>0.10185185185185185</v>
      </c>
      <c r="T15" s="111" t="str">
        <f t="shared" si="4"/>
        <v>M</v>
      </c>
      <c r="U15" s="109">
        <v>122</v>
      </c>
      <c r="V15" s="111">
        <v>0</v>
      </c>
      <c r="W15" s="111">
        <f t="shared" si="5"/>
        <v>3</v>
      </c>
      <c r="X15" s="112" t="s">
        <v>136</v>
      </c>
      <c r="Y15" s="183">
        <f t="shared" si="6"/>
        <v>0.9754098360655737</v>
      </c>
      <c r="Z15" s="111" t="s">
        <v>128</v>
      </c>
    </row>
    <row r="16" spans="1:26" ht="12.75">
      <c r="A16" s="184">
        <v>320</v>
      </c>
      <c r="B16" s="198" t="s">
        <v>76</v>
      </c>
      <c r="C16" s="221">
        <v>1316</v>
      </c>
      <c r="D16" s="212">
        <v>1315</v>
      </c>
      <c r="E16" s="212">
        <v>1292</v>
      </c>
      <c r="F16" s="213">
        <v>1295</v>
      </c>
      <c r="G16" s="212">
        <v>1277</v>
      </c>
      <c r="H16" s="204">
        <v>1290</v>
      </c>
      <c r="I16" s="204">
        <v>1286</v>
      </c>
      <c r="J16" s="207">
        <v>1285</v>
      </c>
      <c r="K16" s="204">
        <v>1274</v>
      </c>
      <c r="L16" s="204">
        <v>1279</v>
      </c>
      <c r="M16" s="214">
        <v>1267</v>
      </c>
      <c r="N16" s="204">
        <v>1339</v>
      </c>
      <c r="O16" s="214">
        <v>1370</v>
      </c>
      <c r="P16" s="107">
        <f t="shared" si="1"/>
        <v>54</v>
      </c>
      <c r="Q16" s="108">
        <f t="shared" si="2"/>
        <v>0.041033434650455926</v>
      </c>
      <c r="R16" s="109">
        <f t="shared" si="3"/>
        <v>1355.48</v>
      </c>
      <c r="S16" s="110">
        <f t="shared" si="0"/>
        <v>0.041033434650455926</v>
      </c>
      <c r="T16" s="111" t="str">
        <f t="shared" si="4"/>
        <v>SM</v>
      </c>
      <c r="U16" s="109">
        <v>1386</v>
      </c>
      <c r="V16" s="111">
        <v>16</v>
      </c>
      <c r="W16" s="111">
        <f t="shared" si="5"/>
        <v>0</v>
      </c>
      <c r="X16" s="112" t="s">
        <v>136</v>
      </c>
      <c r="Y16" s="183">
        <f t="shared" si="6"/>
        <v>1</v>
      </c>
      <c r="Z16" s="111" t="s">
        <v>128</v>
      </c>
    </row>
    <row r="17" spans="1:26" ht="12.75">
      <c r="A17" s="184">
        <v>434</v>
      </c>
      <c r="B17" s="198" t="s">
        <v>77</v>
      </c>
      <c r="C17" s="221">
        <v>147</v>
      </c>
      <c r="D17" s="212">
        <v>150</v>
      </c>
      <c r="E17" s="212">
        <v>158</v>
      </c>
      <c r="F17" s="213">
        <v>157</v>
      </c>
      <c r="G17" s="212">
        <v>159</v>
      </c>
      <c r="H17" s="204">
        <v>163</v>
      </c>
      <c r="I17" s="204">
        <v>162</v>
      </c>
      <c r="J17" s="207">
        <v>160</v>
      </c>
      <c r="K17" s="204">
        <v>159</v>
      </c>
      <c r="L17" s="204">
        <v>156</v>
      </c>
      <c r="M17" s="214">
        <v>147</v>
      </c>
      <c r="N17" s="204">
        <v>146</v>
      </c>
      <c r="O17" s="214">
        <v>147</v>
      </c>
      <c r="P17" s="107">
        <f t="shared" si="1"/>
        <v>0</v>
      </c>
      <c r="Q17" s="108">
        <f t="shared" si="2"/>
        <v>0</v>
      </c>
      <c r="R17" s="109">
        <f t="shared" si="3"/>
        <v>151.41</v>
      </c>
      <c r="S17" s="110">
        <f t="shared" si="0"/>
        <v>0</v>
      </c>
      <c r="T17" s="111" t="str">
        <f t="shared" si="4"/>
        <v>M</v>
      </c>
      <c r="U17" s="109">
        <v>164</v>
      </c>
      <c r="V17" s="111">
        <v>1</v>
      </c>
      <c r="W17" s="111">
        <f t="shared" si="5"/>
        <v>16</v>
      </c>
      <c r="X17" s="112" t="s">
        <v>135</v>
      </c>
      <c r="Y17" s="183">
        <f t="shared" si="6"/>
        <v>0.9024390243902439</v>
      </c>
      <c r="Z17" s="111" t="s">
        <v>117</v>
      </c>
    </row>
    <row r="18" spans="1:26" ht="12.75">
      <c r="A18" s="185">
        <v>492</v>
      </c>
      <c r="B18" s="199" t="s">
        <v>78</v>
      </c>
      <c r="C18" s="221">
        <v>61</v>
      </c>
      <c r="D18" s="212">
        <v>69</v>
      </c>
      <c r="E18" s="212">
        <v>71</v>
      </c>
      <c r="F18" s="213">
        <v>74</v>
      </c>
      <c r="G18" s="212">
        <v>73</v>
      </c>
      <c r="H18" s="204">
        <v>73</v>
      </c>
      <c r="I18" s="204">
        <v>71</v>
      </c>
      <c r="J18" s="207">
        <v>72</v>
      </c>
      <c r="K18" s="204">
        <v>72</v>
      </c>
      <c r="L18" s="204">
        <v>73</v>
      </c>
      <c r="M18" s="214">
        <v>69</v>
      </c>
      <c r="N18" s="204">
        <v>70</v>
      </c>
      <c r="O18" s="214">
        <v>69</v>
      </c>
      <c r="P18" s="107">
        <f t="shared" si="1"/>
        <v>8</v>
      </c>
      <c r="Q18" s="108">
        <f t="shared" si="2"/>
        <v>0.13114754098360656</v>
      </c>
      <c r="R18" s="109">
        <f t="shared" si="3"/>
        <v>62.83</v>
      </c>
      <c r="S18" s="110">
        <f t="shared" si="0"/>
        <v>0.13114754098360656</v>
      </c>
      <c r="T18" s="111" t="str">
        <f t="shared" si="4"/>
        <v>S</v>
      </c>
      <c r="U18" s="109">
        <v>71</v>
      </c>
      <c r="V18" s="111">
        <v>0</v>
      </c>
      <c r="W18" s="111">
        <f t="shared" si="5"/>
        <v>2</v>
      </c>
      <c r="X18" s="112" t="s">
        <v>135</v>
      </c>
      <c r="Y18" s="183">
        <f t="shared" si="6"/>
        <v>0.971830985915493</v>
      </c>
      <c r="Z18" s="111" t="s">
        <v>117</v>
      </c>
    </row>
    <row r="19" spans="1:26" ht="12.75">
      <c r="A19" s="185">
        <v>540</v>
      </c>
      <c r="B19" s="199" t="s">
        <v>79</v>
      </c>
      <c r="C19" s="221">
        <v>78</v>
      </c>
      <c r="D19" s="212">
        <v>79</v>
      </c>
      <c r="E19" s="212">
        <v>76</v>
      </c>
      <c r="F19" s="213">
        <v>88</v>
      </c>
      <c r="G19" s="212">
        <v>87</v>
      </c>
      <c r="H19" s="204">
        <v>89</v>
      </c>
      <c r="I19" s="204">
        <v>90</v>
      </c>
      <c r="J19" s="207">
        <v>90</v>
      </c>
      <c r="K19" s="204">
        <v>89</v>
      </c>
      <c r="L19" s="204">
        <v>88</v>
      </c>
      <c r="M19" s="214">
        <v>90</v>
      </c>
      <c r="N19" s="204">
        <v>90</v>
      </c>
      <c r="O19" s="214">
        <v>91</v>
      </c>
      <c r="P19" s="107">
        <f t="shared" si="1"/>
        <v>13</v>
      </c>
      <c r="Q19" s="108">
        <f t="shared" si="2"/>
        <v>0.16666666666666666</v>
      </c>
      <c r="R19" s="109">
        <f t="shared" si="3"/>
        <v>80.34</v>
      </c>
      <c r="S19" s="110">
        <f t="shared" si="0"/>
        <v>0.16666666666666666</v>
      </c>
      <c r="T19" s="111" t="str">
        <f t="shared" si="4"/>
        <v>S</v>
      </c>
      <c r="U19" s="109">
        <v>93</v>
      </c>
      <c r="V19" s="111">
        <v>1</v>
      </c>
      <c r="W19" s="111">
        <f t="shared" si="5"/>
        <v>1</v>
      </c>
      <c r="X19" s="112" t="s">
        <v>135</v>
      </c>
      <c r="Y19" s="183">
        <f t="shared" si="6"/>
        <v>0.989247311827957</v>
      </c>
      <c r="Z19" s="111" t="s">
        <v>129</v>
      </c>
    </row>
    <row r="20" spans="1:26" ht="12.75">
      <c r="A20" s="185">
        <v>585</v>
      </c>
      <c r="B20" s="199" t="s">
        <v>137</v>
      </c>
      <c r="C20" s="221">
        <v>220</v>
      </c>
      <c r="D20" s="212">
        <v>219</v>
      </c>
      <c r="E20" s="212">
        <v>216</v>
      </c>
      <c r="F20" s="225">
        <v>219</v>
      </c>
      <c r="G20" s="218">
        <v>227</v>
      </c>
      <c r="H20" s="204">
        <v>230</v>
      </c>
      <c r="I20" s="204">
        <v>228</v>
      </c>
      <c r="J20" s="207">
        <v>227</v>
      </c>
      <c r="K20" s="204">
        <v>225</v>
      </c>
      <c r="L20" s="204">
        <v>237</v>
      </c>
      <c r="M20" s="214">
        <v>234</v>
      </c>
      <c r="N20" s="204">
        <v>328</v>
      </c>
      <c r="O20" s="214">
        <v>343</v>
      </c>
      <c r="P20" s="107">
        <f t="shared" si="1"/>
        <v>123</v>
      </c>
      <c r="Q20" s="108">
        <f t="shared" si="2"/>
        <v>0.5590909090909091</v>
      </c>
      <c r="R20" s="109">
        <f t="shared" si="3"/>
        <v>226.6</v>
      </c>
      <c r="S20" s="110">
        <f t="shared" si="0"/>
        <v>0.5590909090909091</v>
      </c>
      <c r="T20" s="111" t="str">
        <f t="shared" si="4"/>
        <v>L</v>
      </c>
      <c r="U20" s="109">
        <v>361</v>
      </c>
      <c r="V20" s="111">
        <v>6</v>
      </c>
      <c r="W20" s="111">
        <f t="shared" si="5"/>
        <v>12</v>
      </c>
      <c r="X20" s="112" t="s">
        <v>138</v>
      </c>
      <c r="Y20" s="183">
        <f t="shared" si="6"/>
        <v>0.9667590027700831</v>
      </c>
      <c r="Z20" s="111" t="s">
        <v>117</v>
      </c>
    </row>
    <row r="21" spans="1:26" ht="12.75">
      <c r="A21" s="184">
        <v>695</v>
      </c>
      <c r="B21" s="198" t="s">
        <v>80</v>
      </c>
      <c r="C21" s="221">
        <v>158</v>
      </c>
      <c r="D21" s="218">
        <v>155</v>
      </c>
      <c r="E21" s="218">
        <v>155</v>
      </c>
      <c r="F21" s="225">
        <v>153</v>
      </c>
      <c r="G21" s="218">
        <v>156</v>
      </c>
      <c r="H21" s="204">
        <v>155</v>
      </c>
      <c r="I21" s="204">
        <v>152</v>
      </c>
      <c r="J21" s="207">
        <v>149</v>
      </c>
      <c r="K21" s="204">
        <v>157</v>
      </c>
      <c r="L21" s="204">
        <v>158</v>
      </c>
      <c r="M21" s="214">
        <v>161</v>
      </c>
      <c r="N21" s="204">
        <v>161</v>
      </c>
      <c r="O21" s="214">
        <v>170</v>
      </c>
      <c r="P21" s="107">
        <f t="shared" si="1"/>
        <v>12</v>
      </c>
      <c r="Q21" s="108">
        <f>SUM(P21/C21)</f>
        <v>0.0759493670886076</v>
      </c>
      <c r="R21" s="109">
        <f>C21*(1+3%)</f>
        <v>162.74</v>
      </c>
      <c r="S21" s="110">
        <f t="shared" si="0"/>
        <v>0.0759493670886076</v>
      </c>
      <c r="T21" s="111" t="str">
        <f t="shared" si="4"/>
        <v>M</v>
      </c>
      <c r="U21" s="109">
        <v>170</v>
      </c>
      <c r="V21" s="111">
        <v>0</v>
      </c>
      <c r="W21" s="111">
        <f t="shared" si="5"/>
        <v>0</v>
      </c>
      <c r="X21" s="112" t="s">
        <v>135</v>
      </c>
      <c r="Y21" s="183">
        <f t="shared" si="6"/>
        <v>1</v>
      </c>
      <c r="Z21" s="111" t="s">
        <v>119</v>
      </c>
    </row>
    <row r="22" spans="1:26" ht="12.75">
      <c r="A22" s="181">
        <v>3009</v>
      </c>
      <c r="B22" s="198" t="s">
        <v>81</v>
      </c>
      <c r="C22" s="226">
        <v>83</v>
      </c>
      <c r="D22" s="218">
        <v>83</v>
      </c>
      <c r="E22" s="218">
        <v>82</v>
      </c>
      <c r="F22" s="218">
        <v>82</v>
      </c>
      <c r="G22" s="218">
        <v>86</v>
      </c>
      <c r="H22" s="204">
        <v>82</v>
      </c>
      <c r="I22" s="204">
        <v>83</v>
      </c>
      <c r="J22" s="207">
        <v>80</v>
      </c>
      <c r="K22" s="204">
        <v>81</v>
      </c>
      <c r="L22" s="204">
        <v>83</v>
      </c>
      <c r="M22" s="219">
        <v>91</v>
      </c>
      <c r="N22" s="204">
        <v>101</v>
      </c>
      <c r="O22" s="219">
        <v>101</v>
      </c>
      <c r="P22" s="107">
        <f t="shared" si="1"/>
        <v>18</v>
      </c>
      <c r="Q22" s="108">
        <f>SUM(P22/C22)</f>
        <v>0.21686746987951808</v>
      </c>
      <c r="R22" s="109">
        <f>C22*(1+3%)</f>
        <v>85.49000000000001</v>
      </c>
      <c r="S22" s="110">
        <f t="shared" si="0"/>
        <v>0.21686746987951808</v>
      </c>
      <c r="T22" s="111" t="str">
        <f t="shared" si="4"/>
        <v>M</v>
      </c>
      <c r="U22" s="109">
        <v>103</v>
      </c>
      <c r="V22" s="111">
        <v>2</v>
      </c>
      <c r="W22" s="111">
        <f t="shared" si="5"/>
        <v>0</v>
      </c>
      <c r="X22" s="112" t="s">
        <v>138</v>
      </c>
      <c r="Y22" s="183">
        <f t="shared" si="6"/>
        <v>1</v>
      </c>
      <c r="Z22" s="111" t="s">
        <v>118</v>
      </c>
    </row>
    <row r="23" spans="1:26" ht="12.75">
      <c r="A23" s="181"/>
      <c r="B23" s="182"/>
      <c r="C23" s="102"/>
      <c r="D23" s="119"/>
      <c r="E23" s="119"/>
      <c r="F23" s="119"/>
      <c r="G23" s="119"/>
      <c r="H23" s="119"/>
      <c r="I23" s="120"/>
      <c r="J23" s="121"/>
      <c r="K23" s="122"/>
      <c r="L23" s="122"/>
      <c r="M23" s="122"/>
      <c r="N23" s="122"/>
      <c r="O23" s="123"/>
      <c r="P23" s="107" t="s">
        <v>1</v>
      </c>
      <c r="Q23" s="108"/>
      <c r="R23" s="109"/>
      <c r="S23" s="111"/>
      <c r="T23" s="112"/>
      <c r="U23" s="112"/>
      <c r="V23" s="112"/>
      <c r="W23" s="112"/>
      <c r="X23" s="112"/>
      <c r="Y23" s="183"/>
      <c r="Z23" s="112"/>
    </row>
    <row r="24" spans="1:26" s="130" customFormat="1" ht="12.75">
      <c r="A24" s="114" t="s">
        <v>1</v>
      </c>
      <c r="B24" s="125" t="s">
        <v>3</v>
      </c>
      <c r="C24" s="153">
        <f aca="true" t="shared" si="7" ref="C24:J24">SUM(C6:C22)</f>
        <v>4007</v>
      </c>
      <c r="D24" s="153">
        <f t="shared" si="7"/>
        <v>4031</v>
      </c>
      <c r="E24" s="153">
        <f t="shared" si="7"/>
        <v>4015</v>
      </c>
      <c r="F24" s="153">
        <f t="shared" si="7"/>
        <v>4055</v>
      </c>
      <c r="G24" s="153">
        <f t="shared" si="7"/>
        <v>4055</v>
      </c>
      <c r="H24" s="153">
        <f t="shared" si="7"/>
        <v>4108</v>
      </c>
      <c r="I24" s="153">
        <f t="shared" si="7"/>
        <v>4092</v>
      </c>
      <c r="J24" s="153">
        <f t="shared" si="7"/>
        <v>4082</v>
      </c>
      <c r="K24" s="153">
        <f>SUM(K6:K22)</f>
        <v>4056</v>
      </c>
      <c r="L24" s="153">
        <f>SUM(L6:L22)</f>
        <v>4080</v>
      </c>
      <c r="M24" s="153">
        <f>SUM(M6:M22)</f>
        <v>4061</v>
      </c>
      <c r="N24" s="153">
        <f>SUM(N6:N22)</f>
        <v>4240</v>
      </c>
      <c r="O24" s="153">
        <f>SUM(O6:O22)</f>
        <v>4347</v>
      </c>
      <c r="P24" s="107">
        <f>SUM(O24-C24)</f>
        <v>340</v>
      </c>
      <c r="Q24" s="127">
        <f>SUM(P24/C24)</f>
        <v>0.08485150985774893</v>
      </c>
      <c r="R24" s="128">
        <f>C24*(1+3%)</f>
        <v>4127.21</v>
      </c>
      <c r="S24" s="110">
        <f>Q24</f>
        <v>0.08485150985774893</v>
      </c>
      <c r="T24" s="129"/>
      <c r="U24" s="129">
        <f>SUM(U6:U22)</f>
        <v>4496</v>
      </c>
      <c r="V24" s="129">
        <f>SUM(V6:V22)</f>
        <v>93</v>
      </c>
      <c r="W24" s="129">
        <f>SUM(W6:W22)</f>
        <v>56</v>
      </c>
      <c r="X24" s="129"/>
      <c r="Y24" s="183">
        <f>(O24+V24)/U24</f>
        <v>0.9875444839857651</v>
      </c>
      <c r="Z24" s="129"/>
    </row>
    <row r="25" spans="1:19" s="2" customFormat="1" ht="12.75">
      <c r="A25" s="2" t="s">
        <v>108</v>
      </c>
      <c r="P25" s="3"/>
      <c r="Q25" s="6"/>
      <c r="R25" s="131"/>
      <c r="S25" s="132"/>
    </row>
    <row r="26" spans="2:19" s="2" customFormat="1" ht="12.75">
      <c r="B26" s="133" t="s">
        <v>95</v>
      </c>
      <c r="P26" s="3"/>
      <c r="Q26" s="6"/>
      <c r="R26" s="131"/>
      <c r="S26" s="134"/>
    </row>
    <row r="27" spans="2:19" s="2" customFormat="1" ht="12.75">
      <c r="B27" s="2" t="s">
        <v>96</v>
      </c>
      <c r="P27" s="3"/>
      <c r="Q27" s="6"/>
      <c r="R27" s="131"/>
      <c r="S27" s="134"/>
    </row>
    <row r="28" spans="2:19" s="2" customFormat="1" ht="12.75">
      <c r="B28" s="2" t="s">
        <v>132</v>
      </c>
      <c r="P28" s="3"/>
      <c r="Q28" s="6"/>
      <c r="R28" s="131"/>
      <c r="S28" s="134"/>
    </row>
    <row r="29" spans="16:17" ht="12.75">
      <c r="P29" s="5"/>
      <c r="Q29" s="135"/>
    </row>
    <row r="30" spans="2:18" ht="15.75">
      <c r="B30" s="162" t="s">
        <v>29</v>
      </c>
      <c r="C30" s="137">
        <v>40878</v>
      </c>
      <c r="D30" s="138">
        <v>40909</v>
      </c>
      <c r="E30" s="138">
        <v>40940</v>
      </c>
      <c r="F30" s="139">
        <v>40969</v>
      </c>
      <c r="G30" s="139">
        <v>41000</v>
      </c>
      <c r="H30" s="138">
        <v>41030</v>
      </c>
      <c r="I30" s="139">
        <v>41061</v>
      </c>
      <c r="J30" s="139">
        <v>41091</v>
      </c>
      <c r="K30" s="138">
        <v>41122</v>
      </c>
      <c r="L30" s="138">
        <v>41153</v>
      </c>
      <c r="M30" s="138">
        <v>41183</v>
      </c>
      <c r="N30" s="138">
        <v>41214</v>
      </c>
      <c r="O30" s="138">
        <v>41244</v>
      </c>
      <c r="P30" s="140" t="s">
        <v>134</v>
      </c>
      <c r="Q30" s="141" t="s">
        <v>17</v>
      </c>
      <c r="R30" s="140" t="s">
        <v>16</v>
      </c>
    </row>
    <row r="31" spans="1:18" ht="12.75">
      <c r="A31" s="142" t="s">
        <v>1</v>
      </c>
      <c r="B31" s="143" t="s">
        <v>12</v>
      </c>
      <c r="C31" s="102">
        <f>+C24</f>
        <v>4007</v>
      </c>
      <c r="D31" s="103">
        <f>+D24</f>
        <v>4031</v>
      </c>
      <c r="E31" s="103">
        <f aca="true" t="shared" si="8" ref="E31:O31">+E24</f>
        <v>4015</v>
      </c>
      <c r="F31" s="103">
        <f t="shared" si="8"/>
        <v>4055</v>
      </c>
      <c r="G31" s="103">
        <f t="shared" si="8"/>
        <v>4055</v>
      </c>
      <c r="H31" s="103">
        <f t="shared" si="8"/>
        <v>4108</v>
      </c>
      <c r="I31" s="103">
        <f t="shared" si="8"/>
        <v>4092</v>
      </c>
      <c r="J31" s="103">
        <f t="shared" si="8"/>
        <v>4082</v>
      </c>
      <c r="K31" s="103">
        <f t="shared" si="8"/>
        <v>4056</v>
      </c>
      <c r="L31" s="103">
        <f t="shared" si="8"/>
        <v>4080</v>
      </c>
      <c r="M31" s="103">
        <f t="shared" si="8"/>
        <v>4061</v>
      </c>
      <c r="N31" s="103">
        <f t="shared" si="8"/>
        <v>4240</v>
      </c>
      <c r="O31" s="103">
        <f t="shared" si="8"/>
        <v>4347</v>
      </c>
      <c r="P31" s="107">
        <f>SUM(O31-C31)</f>
        <v>340</v>
      </c>
      <c r="Q31" s="108">
        <f>SUM(P31/C31)</f>
        <v>0.08485150985774893</v>
      </c>
      <c r="R31" s="109">
        <f>C31*(1+3%)</f>
        <v>4127.21</v>
      </c>
    </row>
    <row r="32" spans="2:18" ht="12.75">
      <c r="B32" s="112" t="s">
        <v>13</v>
      </c>
      <c r="C32" s="102">
        <v>2997</v>
      </c>
      <c r="D32" s="103">
        <v>2950</v>
      </c>
      <c r="E32" s="103">
        <v>3012</v>
      </c>
      <c r="F32" s="104">
        <v>3039</v>
      </c>
      <c r="G32" s="103">
        <v>2992</v>
      </c>
      <c r="H32" s="103">
        <v>3006</v>
      </c>
      <c r="I32" s="103">
        <v>2990</v>
      </c>
      <c r="J32" s="105">
        <v>3018</v>
      </c>
      <c r="K32" s="105">
        <v>3045</v>
      </c>
      <c r="L32" s="204">
        <v>3047</v>
      </c>
      <c r="M32" s="105">
        <v>2926</v>
      </c>
      <c r="N32" s="194">
        <v>2902</v>
      </c>
      <c r="O32" s="105">
        <v>2857</v>
      </c>
      <c r="P32" s="107">
        <f>SUM(O32-C32)</f>
        <v>-140</v>
      </c>
      <c r="Q32" s="108">
        <f>SUM(P32/C32)</f>
        <v>-0.04671338004671338</v>
      </c>
      <c r="R32" s="109">
        <f>C32*(1+3%)</f>
        <v>3086.91</v>
      </c>
    </row>
    <row r="33" spans="2:18" s="142" customFormat="1" ht="12.75">
      <c r="B33" s="144" t="s">
        <v>14</v>
      </c>
      <c r="C33" s="128">
        <f>SUM(C31:C32)</f>
        <v>7004</v>
      </c>
      <c r="D33" s="128">
        <f>SUM(D31:D32)</f>
        <v>6981</v>
      </c>
      <c r="E33" s="128">
        <f aca="true" t="shared" si="9" ref="E33:O33">SUM(E31:E32)</f>
        <v>7027</v>
      </c>
      <c r="F33" s="128">
        <f t="shared" si="9"/>
        <v>7094</v>
      </c>
      <c r="G33" s="128">
        <f t="shared" si="9"/>
        <v>7047</v>
      </c>
      <c r="H33" s="128">
        <f t="shared" si="9"/>
        <v>7114</v>
      </c>
      <c r="I33" s="128">
        <f t="shared" si="9"/>
        <v>7082</v>
      </c>
      <c r="J33" s="128">
        <f t="shared" si="9"/>
        <v>7100</v>
      </c>
      <c r="K33" s="128">
        <f t="shared" si="9"/>
        <v>7101</v>
      </c>
      <c r="L33" s="128">
        <f t="shared" si="9"/>
        <v>7127</v>
      </c>
      <c r="M33" s="128">
        <f t="shared" si="9"/>
        <v>6987</v>
      </c>
      <c r="N33" s="128">
        <f t="shared" si="9"/>
        <v>7142</v>
      </c>
      <c r="O33" s="128">
        <f t="shared" si="9"/>
        <v>7204</v>
      </c>
      <c r="P33" s="107">
        <f>SUM(O33-C33)</f>
        <v>200</v>
      </c>
      <c r="Q33" s="145">
        <f>SUM(P33/C33)</f>
        <v>0.028555111364934323</v>
      </c>
      <c r="R33" s="128">
        <f>C33*(1+3%)</f>
        <v>7214.12</v>
      </c>
    </row>
    <row r="34" spans="2:18" s="142" customFormat="1" ht="12.75">
      <c r="B34" s="146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6"/>
      <c r="Q34" s="148"/>
      <c r="R34" s="147"/>
    </row>
    <row r="35" spans="2:18" ht="13.5" thickBot="1"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6"/>
      <c r="Q35" s="17"/>
      <c r="R35" s="17"/>
    </row>
    <row r="36" spans="2:18" ht="13.5" thickBot="1">
      <c r="B36" s="18" t="s">
        <v>120</v>
      </c>
      <c r="C36" s="19">
        <v>40908</v>
      </c>
      <c r="D36" s="20">
        <v>41274</v>
      </c>
      <c r="E36" s="15"/>
      <c r="F36" s="15"/>
      <c r="G36" s="15"/>
      <c r="H36" s="15"/>
      <c r="I36" s="15"/>
      <c r="J36" s="15"/>
      <c r="K36" s="15"/>
      <c r="L36" s="16"/>
      <c r="P36" s="5"/>
      <c r="Q36" s="21"/>
      <c r="R36" s="22" t="s">
        <v>9</v>
      </c>
    </row>
    <row r="37" spans="2:18" ht="12.75">
      <c r="B37" s="23" t="s">
        <v>121</v>
      </c>
      <c r="C37" s="24">
        <v>8</v>
      </c>
      <c r="D37" s="24">
        <v>9</v>
      </c>
      <c r="E37" s="15"/>
      <c r="F37" s="15"/>
      <c r="G37" s="15"/>
      <c r="H37" s="15"/>
      <c r="I37" s="15"/>
      <c r="J37" s="15"/>
      <c r="K37" s="15"/>
      <c r="L37" s="16"/>
      <c r="P37" s="5"/>
      <c r="Q37" s="25"/>
      <c r="R37" s="22" t="s">
        <v>122</v>
      </c>
    </row>
    <row r="38" spans="2:18" ht="12.75">
      <c r="B38" s="26" t="s">
        <v>123</v>
      </c>
      <c r="C38" s="27">
        <v>79</v>
      </c>
      <c r="D38" s="27">
        <v>108</v>
      </c>
      <c r="E38" s="15"/>
      <c r="F38" s="15"/>
      <c r="G38" s="15"/>
      <c r="H38" s="15"/>
      <c r="I38" s="15"/>
      <c r="J38" s="15"/>
      <c r="K38" s="15"/>
      <c r="L38" s="16"/>
      <c r="P38" s="5"/>
      <c r="Q38" s="28"/>
      <c r="R38" s="22" t="s">
        <v>101</v>
      </c>
    </row>
    <row r="39" spans="2:18" ht="13.5" thickBot="1">
      <c r="B39" s="29" t="s">
        <v>124</v>
      </c>
      <c r="C39" s="30">
        <v>321</v>
      </c>
      <c r="D39" s="209">
        <v>299</v>
      </c>
      <c r="L39" s="22"/>
      <c r="M39" s="22"/>
      <c r="N39" s="31"/>
      <c r="P39" s="5"/>
      <c r="Q39" s="5"/>
      <c r="R39" s="5"/>
    </row>
    <row r="40" spans="2:18" ht="13.5" thickBot="1">
      <c r="B40" s="32" t="s">
        <v>125</v>
      </c>
      <c r="C40" s="33">
        <v>400</v>
      </c>
      <c r="D40" s="33">
        <f>SUM(D38:D39)</f>
        <v>407</v>
      </c>
      <c r="L40" s="22"/>
      <c r="M40" s="22"/>
      <c r="N40" s="31"/>
      <c r="P40" s="5"/>
      <c r="Q40" s="5"/>
      <c r="R40" s="5"/>
    </row>
    <row r="41" ht="12.75">
      <c r="Q41" s="22"/>
    </row>
    <row r="42" spans="17:18" ht="12.75">
      <c r="Q42" s="5"/>
      <c r="R42" s="5"/>
    </row>
    <row r="43" spans="1:18" ht="12.75">
      <c r="A43" s="149" t="s">
        <v>98</v>
      </c>
      <c r="B43" s="150"/>
      <c r="Q43" s="5"/>
      <c r="R43" s="5"/>
    </row>
    <row r="44" spans="1:15" ht="12.75">
      <c r="A44" s="4" t="s">
        <v>97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2.75">
      <c r="A45" s="2" t="s">
        <v>109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</sheetData>
  <sheetProtection/>
  <mergeCells count="1">
    <mergeCell ref="T4:Y4"/>
  </mergeCells>
  <conditionalFormatting sqref="O37">
    <cfRule type="iconSet" priority="163" dxfId="0">
      <iconSet iconSet="3Symbols2">
        <cfvo type="percent" val="0"/>
        <cfvo type="percent" val="33"/>
        <cfvo type="percent" val="67"/>
      </iconSet>
    </cfRule>
  </conditionalFormatting>
  <conditionalFormatting sqref="S24 S6:S22">
    <cfRule type="cellIs" priority="158" dxfId="4" operator="greaterThanOrEqual">
      <formula>3%</formula>
    </cfRule>
    <cfRule type="cellIs" priority="159" dxfId="3" operator="between">
      <formula>0%</formula>
      <formula>2.99%</formula>
    </cfRule>
    <cfRule type="cellIs" priority="162" dxfId="2" operator="lessThan">
      <formula>0%</formula>
    </cfRule>
  </conditionalFormatting>
  <printOptions/>
  <pageMargins left="0.3" right="0.3" top="0.6" bottom="0.4" header="0.2" footer="0.2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SHRM</dc:creator>
  <cp:keywords/>
  <dc:description/>
  <cp:lastModifiedBy>stacey.randle</cp:lastModifiedBy>
  <cp:lastPrinted>2013-01-15T19:15:23Z</cp:lastPrinted>
  <dcterms:created xsi:type="dcterms:W3CDTF">2010-02-22T14:28:35Z</dcterms:created>
  <dcterms:modified xsi:type="dcterms:W3CDTF">2013-02-07T21:10:01Z</dcterms:modified>
  <cp:category/>
  <cp:version/>
  <cp:contentType/>
  <cp:contentStatus/>
</cp:coreProperties>
</file>